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38C90958-446F-40DE-88B3-BED1C659EED4}" xr6:coauthVersionLast="47" xr6:coauthVersionMax="47" xr10:uidLastSave="{00000000-0000-0000-0000-000000000000}"/>
  <bookViews>
    <workbookView xWindow="-120" yWindow="-120" windowWidth="29040" windowHeight="15720" tabRatio="450" xr2:uid="{00000000-000D-0000-FFFF-FFFF00000000}"/>
  </bookViews>
  <sheets>
    <sheet name="Výpočty" sheetId="25" r:id="rId1"/>
    <sheet name="Pmax" sheetId="7" r:id="rId2"/>
  </sheets>
  <definedNames>
    <definedName name="_xlnm._FilterDatabase" localSheetId="0" hidden="1">Výpočty!#REF!</definedName>
    <definedName name="A">Pmax!$I$8</definedName>
    <definedName name="B">Pmax!$I$9</definedName>
    <definedName name="D">Pmax!$I$7</definedName>
    <definedName name="Da">Pmax!$I$10</definedName>
    <definedName name="Db">Pmax!$I$11</definedName>
    <definedName name="Dc">Pmax!$I$12</definedName>
    <definedName name="Dd">Pmax!$I$13</definedName>
    <definedName name="F">Pmax!$I$4</definedName>
    <definedName name="P">Pmax!$I$3</definedName>
    <definedName name="S">Pmax!$I$6</definedName>
    <definedName name="X">Pmax!$I$5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25" l="1"/>
  <c r="J72" i="25" s="1"/>
  <c r="C114" i="25"/>
  <c r="E64" i="25" l="1"/>
  <c r="Y68" i="25"/>
  <c r="T68" i="25"/>
  <c r="O68" i="25"/>
  <c r="N88" i="25" l="1"/>
  <c r="J70" i="25" l="1"/>
  <c r="O70" i="25"/>
  <c r="F40" i="25"/>
  <c r="O72" i="25" l="1"/>
  <c r="O71" i="25"/>
  <c r="F5" i="25"/>
  <c r="D5" i="25"/>
  <c r="F62" i="25" l="1"/>
  <c r="F63" i="25"/>
  <c r="F61" i="25"/>
  <c r="D61" i="25"/>
  <c r="F60" i="25"/>
  <c r="D60" i="25"/>
  <c r="F59" i="25"/>
  <c r="D59" i="25"/>
  <c r="F58" i="25"/>
  <c r="D58" i="25"/>
  <c r="F57" i="25"/>
  <c r="D57" i="25"/>
  <c r="F56" i="25"/>
  <c r="D56" i="25"/>
  <c r="F55" i="25"/>
  <c r="D55" i="25"/>
  <c r="F54" i="25"/>
  <c r="D54" i="25"/>
  <c r="F53" i="25"/>
  <c r="D53" i="25"/>
  <c r="F52" i="25"/>
  <c r="D52" i="25"/>
  <c r="F51" i="25"/>
  <c r="D51" i="25"/>
  <c r="F50" i="25"/>
  <c r="D50" i="25"/>
  <c r="F49" i="25"/>
  <c r="D49" i="25"/>
  <c r="F48" i="25"/>
  <c r="D48" i="25"/>
  <c r="F47" i="25"/>
  <c r="D47" i="25"/>
  <c r="F46" i="25"/>
  <c r="D46" i="25"/>
  <c r="F45" i="25"/>
  <c r="D45" i="25"/>
  <c r="F44" i="25"/>
  <c r="D44" i="25"/>
  <c r="F43" i="25"/>
  <c r="D43" i="25"/>
  <c r="F42" i="25"/>
  <c r="D42" i="25"/>
  <c r="F41" i="25"/>
  <c r="D41" i="25"/>
  <c r="F39" i="25"/>
  <c r="D39" i="25"/>
  <c r="F38" i="25"/>
  <c r="D38" i="25"/>
  <c r="F37" i="25"/>
  <c r="D37" i="25"/>
  <c r="F36" i="25"/>
  <c r="D36" i="25"/>
  <c r="F35" i="25"/>
  <c r="D35" i="25"/>
  <c r="F34" i="25"/>
  <c r="D34" i="25"/>
  <c r="F33" i="25"/>
  <c r="D33" i="25"/>
  <c r="F32" i="25"/>
  <c r="D32" i="25"/>
  <c r="F31" i="25"/>
  <c r="D31" i="25"/>
  <c r="F30" i="25"/>
  <c r="D30" i="25"/>
  <c r="F29" i="25"/>
  <c r="D29" i="25"/>
  <c r="F28" i="25"/>
  <c r="D28" i="25"/>
  <c r="F27" i="25"/>
  <c r="D27" i="25"/>
  <c r="F26" i="25"/>
  <c r="D26" i="25"/>
  <c r="F25" i="25"/>
  <c r="D25" i="25"/>
  <c r="F24" i="25"/>
  <c r="D24" i="25"/>
  <c r="F23" i="25"/>
  <c r="D23" i="25"/>
  <c r="F22" i="25"/>
  <c r="D22" i="25"/>
  <c r="F21" i="25"/>
  <c r="D21" i="25"/>
  <c r="F20" i="25"/>
  <c r="D20" i="25"/>
  <c r="F19" i="25"/>
  <c r="D19" i="25"/>
  <c r="F18" i="25"/>
  <c r="D18" i="25"/>
  <c r="F17" i="25"/>
  <c r="D17" i="25"/>
  <c r="F16" i="25"/>
  <c r="D16" i="25"/>
  <c r="F15" i="25"/>
  <c r="D15" i="25"/>
  <c r="F14" i="25"/>
  <c r="D14" i="25"/>
  <c r="F13" i="25"/>
  <c r="D13" i="25"/>
  <c r="F12" i="25"/>
  <c r="D12" i="25"/>
  <c r="F11" i="25"/>
  <c r="D11" i="25"/>
  <c r="F10" i="25"/>
  <c r="D10" i="25"/>
  <c r="F9" i="25"/>
  <c r="D9" i="25"/>
  <c r="F8" i="25"/>
  <c r="D8" i="25"/>
  <c r="F7" i="25"/>
  <c r="D7" i="25"/>
  <c r="F6" i="25"/>
  <c r="D6" i="25"/>
  <c r="C62" i="25" s="1"/>
  <c r="D62" i="25" s="1"/>
  <c r="E4" i="25"/>
  <c r="D4" i="25" s="1"/>
  <c r="F3" i="25"/>
  <c r="D3" i="25"/>
  <c r="C102" i="25" l="1"/>
  <c r="C103" i="25" s="1"/>
  <c r="F4" i="25"/>
  <c r="F64" i="25" s="1"/>
  <c r="C104" i="25" l="1"/>
  <c r="C98" i="25"/>
  <c r="J74" i="25"/>
  <c r="C22" i="7" s="1"/>
  <c r="N87" i="25"/>
  <c r="Y74" i="25" l="1"/>
  <c r="J75" i="25"/>
  <c r="O74" i="25"/>
  <c r="O75" i="25" s="1"/>
  <c r="T74" i="25"/>
  <c r="H5" i="25" l="1"/>
  <c r="H4" i="25"/>
  <c r="H3" i="25"/>
  <c r="M37" i="25"/>
  <c r="M3" i="25"/>
  <c r="M54" i="25"/>
  <c r="M41" i="25"/>
  <c r="M17" i="25"/>
  <c r="M8" i="25"/>
  <c r="M6" i="25"/>
  <c r="M30" i="25"/>
  <c r="M21" i="25"/>
  <c r="M34" i="25"/>
  <c r="M35" i="25"/>
  <c r="M31" i="25"/>
  <c r="M42" i="25"/>
  <c r="M11" i="25"/>
  <c r="M36" i="25"/>
  <c r="M61" i="25"/>
  <c r="M48" i="25"/>
  <c r="M14" i="25"/>
  <c r="M29" i="25"/>
  <c r="M28" i="25"/>
  <c r="M23" i="25"/>
  <c r="M62" i="25"/>
  <c r="M5" i="25"/>
  <c r="M25" i="25"/>
  <c r="M15" i="25"/>
  <c r="M56" i="25"/>
  <c r="M22" i="25"/>
  <c r="M24" i="25"/>
  <c r="M63" i="25"/>
  <c r="M50" i="25"/>
  <c r="M58" i="25"/>
  <c r="M19" i="25"/>
  <c r="M18" i="25"/>
  <c r="M57" i="25"/>
  <c r="M44" i="25"/>
  <c r="M55" i="25"/>
  <c r="M16" i="25"/>
  <c r="M51" i="25"/>
  <c r="M38" i="25"/>
  <c r="M52" i="25"/>
  <c r="M13" i="25"/>
  <c r="M9" i="25"/>
  <c r="M45" i="25"/>
  <c r="M32" i="25"/>
  <c r="M49" i="25"/>
  <c r="M10" i="25"/>
  <c r="M59" i="25"/>
  <c r="M39" i="25"/>
  <c r="M26" i="25"/>
  <c r="M46" i="25"/>
  <c r="M7" i="25"/>
  <c r="M53" i="25"/>
  <c r="M33" i="25"/>
  <c r="M20" i="25"/>
  <c r="M43" i="25"/>
  <c r="M4" i="25"/>
  <c r="M60" i="25"/>
  <c r="M47" i="25"/>
  <c r="M27" i="25"/>
  <c r="M12" i="25"/>
  <c r="M40" i="25"/>
  <c r="M64" i="25" l="1"/>
  <c r="H10" i="25"/>
  <c r="H16" i="25"/>
  <c r="H22" i="25"/>
  <c r="H28" i="25"/>
  <c r="H34" i="25"/>
  <c r="H40" i="25"/>
  <c r="H46" i="25"/>
  <c r="H52" i="25"/>
  <c r="H58" i="25"/>
  <c r="H21" i="25"/>
  <c r="H45" i="25"/>
  <c r="H12" i="25"/>
  <c r="H30" i="25"/>
  <c r="H48" i="25"/>
  <c r="H7" i="25"/>
  <c r="H13" i="25"/>
  <c r="H19" i="25"/>
  <c r="H31" i="25"/>
  <c r="H37" i="25"/>
  <c r="H43" i="25"/>
  <c r="H55" i="25"/>
  <c r="H14" i="25"/>
  <c r="H44" i="25"/>
  <c r="H15" i="25"/>
  <c r="H33" i="25"/>
  <c r="H57" i="25"/>
  <c r="H11" i="25"/>
  <c r="H17" i="25"/>
  <c r="H23" i="25"/>
  <c r="H29" i="25"/>
  <c r="H35" i="25"/>
  <c r="H41" i="25"/>
  <c r="H47" i="25"/>
  <c r="H53" i="25"/>
  <c r="H59" i="25"/>
  <c r="H6" i="25"/>
  <c r="H18" i="25"/>
  <c r="H24" i="25"/>
  <c r="H36" i="25"/>
  <c r="H42" i="25"/>
  <c r="H54" i="25"/>
  <c r="H60" i="25"/>
  <c r="H25" i="25"/>
  <c r="H49" i="25"/>
  <c r="H61" i="25"/>
  <c r="H8" i="25"/>
  <c r="H20" i="25"/>
  <c r="H26" i="25"/>
  <c r="H32" i="25"/>
  <c r="H38" i="25"/>
  <c r="H50" i="25"/>
  <c r="H56" i="25"/>
  <c r="H62" i="25"/>
  <c r="H9" i="25"/>
  <c r="H27" i="25"/>
  <c r="H39" i="25"/>
  <c r="H51" i="25"/>
  <c r="H63" i="25"/>
  <c r="H64" i="25" l="1"/>
  <c r="C115" i="25" l="1"/>
  <c r="C116" i="25" s="1"/>
  <c r="C113" i="25" s="1"/>
  <c r="C40" i="25" l="1"/>
  <c r="D113" i="25"/>
  <c r="D40" i="25" l="1"/>
  <c r="C97" i="25"/>
  <c r="D97" i="25" l="1"/>
  <c r="C63" i="25"/>
  <c r="C64" i="25" s="1"/>
  <c r="D63" i="25" l="1"/>
  <c r="D64" i="25" s="1"/>
  <c r="T73" i="25" l="1"/>
  <c r="Y73" i="25"/>
  <c r="O73" i="25"/>
  <c r="J73" i="25"/>
  <c r="J76" i="25" s="1"/>
  <c r="I3" i="25" s="1"/>
  <c r="O76" i="25" l="1"/>
  <c r="N37" i="25" s="1"/>
  <c r="O37" i="25" s="1"/>
  <c r="P37" i="25" s="1"/>
  <c r="I14" i="25"/>
  <c r="J14" i="25" s="1"/>
  <c r="K14" i="25" s="1"/>
  <c r="I4" i="25"/>
  <c r="J4" i="25" s="1"/>
  <c r="I10" i="25"/>
  <c r="J10" i="25" s="1"/>
  <c r="K10" i="25" s="1"/>
  <c r="I16" i="25"/>
  <c r="J16" i="25" s="1"/>
  <c r="K16" i="25" s="1"/>
  <c r="I22" i="25"/>
  <c r="J22" i="25" s="1"/>
  <c r="K22" i="25" s="1"/>
  <c r="I28" i="25"/>
  <c r="J28" i="25" s="1"/>
  <c r="K28" i="25" s="1"/>
  <c r="I34" i="25"/>
  <c r="J34" i="25" s="1"/>
  <c r="K34" i="25" s="1"/>
  <c r="I46" i="25"/>
  <c r="J46" i="25" s="1"/>
  <c r="K46" i="25" s="1"/>
  <c r="I52" i="25"/>
  <c r="J52" i="25" s="1"/>
  <c r="K52" i="25" s="1"/>
  <c r="I58" i="25"/>
  <c r="J58" i="25" s="1"/>
  <c r="K58" i="25" s="1"/>
  <c r="I11" i="25"/>
  <c r="J11" i="25" s="1"/>
  <c r="K11" i="25" s="1"/>
  <c r="I23" i="25"/>
  <c r="J23" i="25" s="1"/>
  <c r="K23" i="25" s="1"/>
  <c r="I35" i="25"/>
  <c r="J35" i="25" s="1"/>
  <c r="K35" i="25" s="1"/>
  <c r="I47" i="25"/>
  <c r="I59" i="25"/>
  <c r="I13" i="25"/>
  <c r="J13" i="25" s="1"/>
  <c r="K13" i="25" s="1"/>
  <c r="I31" i="25"/>
  <c r="J31" i="25" s="1"/>
  <c r="K31" i="25" s="1"/>
  <c r="I49" i="25"/>
  <c r="J49" i="25" s="1"/>
  <c r="K49" i="25" s="1"/>
  <c r="I26" i="25"/>
  <c r="J26" i="25" s="1"/>
  <c r="K26" i="25" s="1"/>
  <c r="I56" i="25"/>
  <c r="J56" i="25" s="1"/>
  <c r="K56" i="25" s="1"/>
  <c r="I15" i="25"/>
  <c r="J15" i="25" s="1"/>
  <c r="K15" i="25" s="1"/>
  <c r="I27" i="25"/>
  <c r="J27" i="25" s="1"/>
  <c r="K27" i="25" s="1"/>
  <c r="I45" i="25"/>
  <c r="J45" i="25" s="1"/>
  <c r="K45" i="25" s="1"/>
  <c r="J3" i="25"/>
  <c r="I5" i="25"/>
  <c r="J5" i="25" s="1"/>
  <c r="K5" i="25" s="1"/>
  <c r="I17" i="25"/>
  <c r="J17" i="25" s="1"/>
  <c r="K17" i="25" s="1"/>
  <c r="I29" i="25"/>
  <c r="J29" i="25" s="1"/>
  <c r="K29" i="25" s="1"/>
  <c r="I41" i="25"/>
  <c r="J41" i="25" s="1"/>
  <c r="K41" i="25" s="1"/>
  <c r="I53" i="25"/>
  <c r="J53" i="25" s="1"/>
  <c r="K53" i="25" s="1"/>
  <c r="I6" i="25"/>
  <c r="J6" i="25" s="1"/>
  <c r="K6" i="25" s="1"/>
  <c r="I12" i="25"/>
  <c r="J12" i="25" s="1"/>
  <c r="K12" i="25" s="1"/>
  <c r="I18" i="25"/>
  <c r="J18" i="25" s="1"/>
  <c r="K18" i="25" s="1"/>
  <c r="I24" i="25"/>
  <c r="J24" i="25" s="1"/>
  <c r="K24" i="25" s="1"/>
  <c r="I30" i="25"/>
  <c r="J30" i="25" s="1"/>
  <c r="K30" i="25" s="1"/>
  <c r="I36" i="25"/>
  <c r="J36" i="25" s="1"/>
  <c r="K36" i="25" s="1"/>
  <c r="I42" i="25"/>
  <c r="J42" i="25" s="1"/>
  <c r="K42" i="25" s="1"/>
  <c r="I48" i="25"/>
  <c r="J48" i="25" s="1"/>
  <c r="K48" i="25" s="1"/>
  <c r="I54" i="25"/>
  <c r="J54" i="25" s="1"/>
  <c r="K54" i="25" s="1"/>
  <c r="I60" i="25"/>
  <c r="I7" i="25"/>
  <c r="J7" i="25" s="1"/>
  <c r="K7" i="25" s="1"/>
  <c r="I19" i="25"/>
  <c r="J19" i="25" s="1"/>
  <c r="K19" i="25" s="1"/>
  <c r="I25" i="25"/>
  <c r="J25" i="25" s="1"/>
  <c r="K25" i="25" s="1"/>
  <c r="I37" i="25"/>
  <c r="J37" i="25" s="1"/>
  <c r="K37" i="25" s="1"/>
  <c r="I43" i="25"/>
  <c r="J43" i="25" s="1"/>
  <c r="K43" i="25" s="1"/>
  <c r="I55" i="25"/>
  <c r="J55" i="25" s="1"/>
  <c r="K55" i="25" s="1"/>
  <c r="I61" i="25"/>
  <c r="J61" i="25" s="1"/>
  <c r="K61" i="25" s="1"/>
  <c r="I8" i="25"/>
  <c r="J8" i="25" s="1"/>
  <c r="K8" i="25" s="1"/>
  <c r="I20" i="25"/>
  <c r="J20" i="25" s="1"/>
  <c r="K20" i="25" s="1"/>
  <c r="I32" i="25"/>
  <c r="J32" i="25" s="1"/>
  <c r="K32" i="25" s="1"/>
  <c r="I38" i="25"/>
  <c r="J38" i="25" s="1"/>
  <c r="K38" i="25" s="1"/>
  <c r="I44" i="25"/>
  <c r="J44" i="25" s="1"/>
  <c r="K44" i="25" s="1"/>
  <c r="I50" i="25"/>
  <c r="J50" i="25" s="1"/>
  <c r="K50" i="25" s="1"/>
  <c r="I9" i="25"/>
  <c r="J9" i="25" s="1"/>
  <c r="K9" i="25" s="1"/>
  <c r="I21" i="25"/>
  <c r="J21" i="25" s="1"/>
  <c r="K21" i="25" s="1"/>
  <c r="I33" i="25"/>
  <c r="J33" i="25" s="1"/>
  <c r="K33" i="25" s="1"/>
  <c r="I39" i="25"/>
  <c r="J39" i="25" s="1"/>
  <c r="K39" i="25" s="1"/>
  <c r="I51" i="25"/>
  <c r="J51" i="25" s="1"/>
  <c r="K51" i="25" s="1"/>
  <c r="I57" i="25"/>
  <c r="J57" i="25" s="1"/>
  <c r="K57" i="25" s="1"/>
  <c r="I62" i="25"/>
  <c r="J62" i="25" s="1"/>
  <c r="I40" i="25"/>
  <c r="J40" i="25" s="1"/>
  <c r="K40" i="25" s="1"/>
  <c r="I63" i="25"/>
  <c r="J63" i="25" s="1"/>
  <c r="J47" i="25"/>
  <c r="K47" i="25" s="1"/>
  <c r="J59" i="25"/>
  <c r="K59" i="25" s="1"/>
  <c r="J60" i="25"/>
  <c r="K60" i="25" s="1"/>
  <c r="K64" i="25" l="1"/>
  <c r="K66" i="25" s="1"/>
  <c r="J64" i="25"/>
  <c r="I64" i="25"/>
  <c r="N47" i="25"/>
  <c r="O47" i="25" s="1"/>
  <c r="P47" i="25" s="1"/>
  <c r="N57" i="25"/>
  <c r="O57" i="25" s="1"/>
  <c r="P57" i="25" s="1"/>
  <c r="N48" i="25"/>
  <c r="O48" i="25" s="1"/>
  <c r="P48" i="25" s="1"/>
  <c r="N51" i="25"/>
  <c r="O51" i="25" s="1"/>
  <c r="P51" i="25" s="1"/>
  <c r="N28" i="25"/>
  <c r="O28" i="25" s="1"/>
  <c r="P28" i="25" s="1"/>
  <c r="N27" i="25"/>
  <c r="O27" i="25" s="1"/>
  <c r="P27" i="25" s="1"/>
  <c r="N12" i="25"/>
  <c r="O12" i="25" s="1"/>
  <c r="P12" i="25" s="1"/>
  <c r="N31" i="25"/>
  <c r="O31" i="25" s="1"/>
  <c r="P31" i="25" s="1"/>
  <c r="N16" i="25"/>
  <c r="O16" i="25" s="1"/>
  <c r="P16" i="25" s="1"/>
  <c r="N63" i="25"/>
  <c r="O63" i="25" s="1"/>
  <c r="N40" i="25"/>
  <c r="O40" i="25" s="1"/>
  <c r="P40" i="25" s="1"/>
  <c r="N60" i="25"/>
  <c r="O60" i="25" s="1"/>
  <c r="P60" i="25" s="1"/>
  <c r="N62" i="25"/>
  <c r="O62" i="25" s="1"/>
  <c r="N45" i="25"/>
  <c r="O45" i="25" s="1"/>
  <c r="P45" i="25" s="1"/>
  <c r="N25" i="25"/>
  <c r="O25" i="25" s="1"/>
  <c r="P25" i="25" s="1"/>
  <c r="N39" i="25"/>
  <c r="O39" i="25" s="1"/>
  <c r="P39" i="25" s="1"/>
  <c r="N22" i="25"/>
  <c r="O22" i="25" s="1"/>
  <c r="P22" i="25" s="1"/>
  <c r="N54" i="25"/>
  <c r="O54" i="25" s="1"/>
  <c r="P54" i="25" s="1"/>
  <c r="N33" i="25"/>
  <c r="O33" i="25" s="1"/>
  <c r="P33" i="25" s="1"/>
  <c r="N19" i="25"/>
  <c r="O19" i="25" s="1"/>
  <c r="P19" i="25" s="1"/>
  <c r="N44" i="25"/>
  <c r="O44" i="25" s="1"/>
  <c r="P44" i="25" s="1"/>
  <c r="N38" i="25"/>
  <c r="O38" i="25" s="1"/>
  <c r="P38" i="25" s="1"/>
  <c r="N9" i="25"/>
  <c r="O9" i="25" s="1"/>
  <c r="P9" i="25" s="1"/>
  <c r="N11" i="25"/>
  <c r="O11" i="25" s="1"/>
  <c r="P11" i="25" s="1"/>
  <c r="N3" i="25"/>
  <c r="N32" i="25"/>
  <c r="O32" i="25" s="1"/>
  <c r="P32" i="25" s="1"/>
  <c r="N59" i="25"/>
  <c r="O59" i="25" s="1"/>
  <c r="P59" i="25" s="1"/>
  <c r="N26" i="25"/>
  <c r="O26" i="25" s="1"/>
  <c r="P26" i="25" s="1"/>
  <c r="N7" i="25"/>
  <c r="O7" i="25" s="1"/>
  <c r="P7" i="25" s="1"/>
  <c r="N53" i="25"/>
  <c r="O53" i="25" s="1"/>
  <c r="P53" i="25" s="1"/>
  <c r="N20" i="25"/>
  <c r="O20" i="25" s="1"/>
  <c r="P20" i="25" s="1"/>
  <c r="N41" i="25"/>
  <c r="O41" i="25" s="1"/>
  <c r="P41" i="25" s="1"/>
  <c r="N36" i="25"/>
  <c r="O36" i="25" s="1"/>
  <c r="P36" i="25" s="1"/>
  <c r="N35" i="25"/>
  <c r="O35" i="25" s="1"/>
  <c r="P35" i="25" s="1"/>
  <c r="N8" i="25"/>
  <c r="O8" i="25" s="1"/>
  <c r="P8" i="25" s="1"/>
  <c r="N55" i="25"/>
  <c r="O55" i="25" s="1"/>
  <c r="P55" i="25" s="1"/>
  <c r="N10" i="25"/>
  <c r="O10" i="25" s="1"/>
  <c r="P10" i="25" s="1"/>
  <c r="N4" i="25"/>
  <c r="O4" i="25" s="1"/>
  <c r="N42" i="25"/>
  <c r="O42" i="25" s="1"/>
  <c r="P42" i="25" s="1"/>
  <c r="N14" i="25"/>
  <c r="O14" i="25" s="1"/>
  <c r="P14" i="25" s="1"/>
  <c r="N46" i="25"/>
  <c r="O46" i="25" s="1"/>
  <c r="P46" i="25" s="1"/>
  <c r="N58" i="25"/>
  <c r="O58" i="25" s="1"/>
  <c r="P58" i="25" s="1"/>
  <c r="N30" i="25"/>
  <c r="O30" i="25" s="1"/>
  <c r="P30" i="25" s="1"/>
  <c r="N24" i="25"/>
  <c r="O24" i="25" s="1"/>
  <c r="P24" i="25" s="1"/>
  <c r="N6" i="25"/>
  <c r="O6" i="25" s="1"/>
  <c r="P6" i="25" s="1"/>
  <c r="N61" i="25"/>
  <c r="O61" i="25" s="1"/>
  <c r="P61" i="25" s="1"/>
  <c r="C21" i="7" s="1"/>
  <c r="N18" i="25"/>
  <c r="O18" i="25" s="1"/>
  <c r="P18" i="25" s="1"/>
  <c r="N17" i="25"/>
  <c r="O17" i="25" s="1"/>
  <c r="P17" i="25" s="1"/>
  <c r="N56" i="25"/>
  <c r="O56" i="25" s="1"/>
  <c r="P56" i="25" s="1"/>
  <c r="N43" i="25"/>
  <c r="O43" i="25" s="1"/>
  <c r="P43" i="25" s="1"/>
  <c r="N52" i="25"/>
  <c r="O52" i="25" s="1"/>
  <c r="P52" i="25" s="1"/>
  <c r="N21" i="25"/>
  <c r="O21" i="25" s="1"/>
  <c r="P21" i="25" s="1"/>
  <c r="N13" i="25"/>
  <c r="O13" i="25" s="1"/>
  <c r="P13" i="25" s="1"/>
  <c r="N29" i="25"/>
  <c r="O29" i="25" s="1"/>
  <c r="P29" i="25" s="1"/>
  <c r="N49" i="25"/>
  <c r="O49" i="25" s="1"/>
  <c r="P49" i="25" s="1"/>
  <c r="N23" i="25"/>
  <c r="O23" i="25" s="1"/>
  <c r="P23" i="25" s="1"/>
  <c r="N5" i="25"/>
  <c r="O5" i="25" s="1"/>
  <c r="P5" i="25" s="1"/>
  <c r="C20" i="7" s="1"/>
  <c r="N15" i="25"/>
  <c r="O15" i="25" s="1"/>
  <c r="P15" i="25" s="1"/>
  <c r="N50" i="25"/>
  <c r="O50" i="25" s="1"/>
  <c r="P50" i="25" s="1"/>
  <c r="N34" i="25"/>
  <c r="O34" i="25" s="1"/>
  <c r="P34" i="25" s="1"/>
  <c r="C35" i="7" l="1"/>
  <c r="D42" i="7" s="1"/>
  <c r="D43" i="7" s="1"/>
  <c r="P64" i="25"/>
  <c r="P66" i="25" s="1"/>
  <c r="O3" i="25"/>
  <c r="O64" i="25" s="1"/>
  <c r="N64" i="25"/>
  <c r="N81" i="25"/>
  <c r="N80" i="25"/>
  <c r="N83" i="25" l="1"/>
  <c r="N90" i="25" s="1"/>
  <c r="P90" i="25" s="1"/>
  <c r="N86" i="25" l="1"/>
  <c r="M90" i="25"/>
  <c r="N92" i="25" s="1"/>
  <c r="T69" i="25" s="1"/>
  <c r="Y69" i="25" l="1"/>
  <c r="Y71" i="25" s="1"/>
  <c r="Y75" i="25" s="1"/>
  <c r="W3" i="25" s="1"/>
  <c r="T71" i="25"/>
  <c r="T75" i="25" s="1"/>
  <c r="R3" i="25" s="1"/>
  <c r="W4" i="25"/>
  <c r="R7" i="25" l="1"/>
  <c r="R40" i="25"/>
  <c r="R62" i="25"/>
  <c r="R18" i="25"/>
  <c r="R38" i="25"/>
  <c r="R16" i="25"/>
  <c r="R56" i="25"/>
  <c r="R4" i="25"/>
  <c r="R27" i="25"/>
  <c r="R47" i="25"/>
  <c r="R42" i="25"/>
  <c r="R57" i="25"/>
  <c r="R23" i="25"/>
  <c r="R28" i="25"/>
  <c r="R21" i="25"/>
  <c r="R34" i="25"/>
  <c r="R41" i="25"/>
  <c r="R26" i="25"/>
  <c r="R10" i="25"/>
  <c r="R5" i="25"/>
  <c r="R44" i="25"/>
  <c r="R49" i="25"/>
  <c r="R33" i="25"/>
  <c r="R14" i="25"/>
  <c r="R63" i="25"/>
  <c r="R32" i="25"/>
  <c r="R37" i="25"/>
  <c r="R54" i="25"/>
  <c r="R48" i="25"/>
  <c r="R51" i="25"/>
  <c r="R20" i="25"/>
  <c r="R25" i="25"/>
  <c r="R30" i="25"/>
  <c r="R59" i="25"/>
  <c r="R39" i="25"/>
  <c r="R8" i="25"/>
  <c r="R13" i="25"/>
  <c r="R6" i="25"/>
  <c r="R11" i="25"/>
  <c r="T70" i="25"/>
  <c r="T72" i="25" s="1"/>
  <c r="T76" i="25" s="1"/>
  <c r="S46" i="25" s="1"/>
  <c r="R55" i="25"/>
  <c r="R60" i="25"/>
  <c r="R53" i="25"/>
  <c r="R58" i="25"/>
  <c r="R15" i="25"/>
  <c r="R46" i="25"/>
  <c r="R50" i="25"/>
  <c r="R43" i="25"/>
  <c r="R36" i="25"/>
  <c r="R29" i="25"/>
  <c r="R22" i="25"/>
  <c r="R61" i="25"/>
  <c r="R31" i="25"/>
  <c r="R24" i="25"/>
  <c r="R17" i="25"/>
  <c r="R45" i="25"/>
  <c r="R35" i="25"/>
  <c r="R19" i="25"/>
  <c r="R12" i="25"/>
  <c r="R52" i="25"/>
  <c r="R9" i="25"/>
  <c r="S29" i="25"/>
  <c r="T29" i="25" s="1"/>
  <c r="U29" i="25" s="1"/>
  <c r="S41" i="25"/>
  <c r="T41" i="25" s="1"/>
  <c r="U41" i="25" s="1"/>
  <c r="S47" i="25"/>
  <c r="S59" i="25"/>
  <c r="S24" i="25"/>
  <c r="T24" i="25" s="1"/>
  <c r="U24" i="25" s="1"/>
  <c r="S31" i="25"/>
  <c r="S43" i="25"/>
  <c r="S48" i="25"/>
  <c r="S4" i="25" l="1"/>
  <c r="S16" i="25"/>
  <c r="S60" i="25"/>
  <c r="S26" i="25"/>
  <c r="T48" i="25"/>
  <c r="U48" i="25" s="1"/>
  <c r="S38" i="25"/>
  <c r="T38" i="25" s="1"/>
  <c r="U38" i="25" s="1"/>
  <c r="S10" i="25"/>
  <c r="T26" i="25"/>
  <c r="U26" i="25" s="1"/>
  <c r="S23" i="25"/>
  <c r="T23" i="25" s="1"/>
  <c r="U23" i="25" s="1"/>
  <c r="T16" i="25"/>
  <c r="U16" i="25" s="1"/>
  <c r="T10" i="25"/>
  <c r="U10" i="25" s="1"/>
  <c r="T31" i="25"/>
  <c r="U31" i="25" s="1"/>
  <c r="S19" i="25"/>
  <c r="T19" i="25" s="1"/>
  <c r="U19" i="25" s="1"/>
  <c r="S33" i="25"/>
  <c r="T33" i="25" s="1"/>
  <c r="U33" i="25" s="1"/>
  <c r="S7" i="25"/>
  <c r="T7" i="25" s="1"/>
  <c r="U7" i="25" s="1"/>
  <c r="S42" i="25"/>
  <c r="T42" i="25" s="1"/>
  <c r="U42" i="25" s="1"/>
  <c r="S50" i="25"/>
  <c r="T59" i="25"/>
  <c r="U59" i="25" s="1"/>
  <c r="S34" i="25"/>
  <c r="T34" i="25" s="1"/>
  <c r="U34" i="25" s="1"/>
  <c r="S11" i="25"/>
  <c r="T11" i="25" s="1"/>
  <c r="U11" i="25" s="1"/>
  <c r="S18" i="25"/>
  <c r="T18" i="25" s="1"/>
  <c r="U18" i="25" s="1"/>
  <c r="S56" i="25"/>
  <c r="T56" i="25" s="1"/>
  <c r="U56" i="25" s="1"/>
  <c r="S3" i="25"/>
  <c r="T3" i="25" s="1"/>
  <c r="S9" i="25"/>
  <c r="T9" i="25" s="1"/>
  <c r="U9" i="25" s="1"/>
  <c r="S17" i="25"/>
  <c r="T17" i="25" s="1"/>
  <c r="U17" i="25" s="1"/>
  <c r="S8" i="25"/>
  <c r="T8" i="25" s="1"/>
  <c r="U8" i="25" s="1"/>
  <c r="S57" i="25"/>
  <c r="T57" i="25" s="1"/>
  <c r="U57" i="25" s="1"/>
  <c r="S55" i="25"/>
  <c r="T55" i="25" s="1"/>
  <c r="U55" i="25" s="1"/>
  <c r="S21" i="25"/>
  <c r="T21" i="25" s="1"/>
  <c r="U21" i="25" s="1"/>
  <c r="R64" i="25"/>
  <c r="T46" i="25"/>
  <c r="U46" i="25" s="1"/>
  <c r="S58" i="25"/>
  <c r="T58" i="25" s="1"/>
  <c r="U58" i="25" s="1"/>
  <c r="S5" i="25"/>
  <c r="T5" i="25" s="1"/>
  <c r="U5" i="25" s="1"/>
  <c r="S39" i="25"/>
  <c r="T39" i="25" s="1"/>
  <c r="U39" i="25" s="1"/>
  <c r="S14" i="25"/>
  <c r="T14" i="25" s="1"/>
  <c r="U14" i="25" s="1"/>
  <c r="S51" i="25"/>
  <c r="T51" i="25" s="1"/>
  <c r="U51" i="25" s="1"/>
  <c r="S22" i="25"/>
  <c r="T22" i="25" s="1"/>
  <c r="U22" i="25" s="1"/>
  <c r="S61" i="25"/>
  <c r="T61" i="25" s="1"/>
  <c r="U61" i="25" s="1"/>
  <c r="S52" i="25"/>
  <c r="T52" i="25" s="1"/>
  <c r="U52" i="25" s="1"/>
  <c r="S45" i="25"/>
  <c r="T45" i="25" s="1"/>
  <c r="U45" i="25" s="1"/>
  <c r="S13" i="25"/>
  <c r="T13" i="25" s="1"/>
  <c r="U13" i="25" s="1"/>
  <c r="S28" i="25"/>
  <c r="T28" i="25" s="1"/>
  <c r="U28" i="25" s="1"/>
  <c r="T50" i="25"/>
  <c r="U50" i="25" s="1"/>
  <c r="S36" i="25"/>
  <c r="T36" i="25" s="1"/>
  <c r="U36" i="25" s="1"/>
  <c r="T47" i="25"/>
  <c r="U47" i="25" s="1"/>
  <c r="T4" i="25"/>
  <c r="T60" i="25"/>
  <c r="U60" i="25" s="1"/>
  <c r="S63" i="25"/>
  <c r="T63" i="25" s="1"/>
  <c r="S44" i="25"/>
  <c r="T44" i="25" s="1"/>
  <c r="U44" i="25" s="1"/>
  <c r="S49" i="25"/>
  <c r="T49" i="25" s="1"/>
  <c r="U49" i="25" s="1"/>
  <c r="S30" i="25"/>
  <c r="T30" i="25" s="1"/>
  <c r="U30" i="25" s="1"/>
  <c r="S12" i="25"/>
  <c r="T12" i="25" s="1"/>
  <c r="U12" i="25" s="1"/>
  <c r="S15" i="25"/>
  <c r="T15" i="25" s="1"/>
  <c r="U15" i="25" s="1"/>
  <c r="T43" i="25"/>
  <c r="U43" i="25" s="1"/>
  <c r="S54" i="25"/>
  <c r="T54" i="25" s="1"/>
  <c r="U54" i="25" s="1"/>
  <c r="S27" i="25"/>
  <c r="T27" i="25" s="1"/>
  <c r="U27" i="25" s="1"/>
  <c r="S40" i="25"/>
  <c r="T40" i="25" s="1"/>
  <c r="U40" i="25" s="1"/>
  <c r="S32" i="25"/>
  <c r="T32" i="25" s="1"/>
  <c r="U32" i="25" s="1"/>
  <c r="S37" i="25"/>
  <c r="T37" i="25" s="1"/>
  <c r="U37" i="25" s="1"/>
  <c r="S6" i="25"/>
  <c r="T6" i="25" s="1"/>
  <c r="U6" i="25" s="1"/>
  <c r="S35" i="25"/>
  <c r="T35" i="25" s="1"/>
  <c r="U35" i="25" s="1"/>
  <c r="S62" i="25"/>
  <c r="T62" i="25" s="1"/>
  <c r="S20" i="25"/>
  <c r="T20" i="25" s="1"/>
  <c r="U20" i="25" s="1"/>
  <c r="S25" i="25"/>
  <c r="T25" i="25" s="1"/>
  <c r="U25" i="25" s="1"/>
  <c r="S53" i="25"/>
  <c r="T53" i="25" s="1"/>
  <c r="U53" i="25" s="1"/>
  <c r="Y70" i="25"/>
  <c r="S64" i="25" l="1"/>
  <c r="T64" i="25"/>
  <c r="U64" i="25"/>
  <c r="U66" i="25" s="1"/>
  <c r="Y72" i="25"/>
  <c r="Y76" i="25" s="1"/>
  <c r="X3" i="25" s="1"/>
  <c r="W24" i="25"/>
  <c r="W23" i="25"/>
  <c r="W62" i="25"/>
  <c r="W25" i="25"/>
  <c r="W51" i="25"/>
  <c r="W50" i="25"/>
  <c r="W27" i="25"/>
  <c r="W30" i="25"/>
  <c r="W29" i="25"/>
  <c r="W45" i="25"/>
  <c r="W7" i="25"/>
  <c r="W40" i="25"/>
  <c r="W8" i="25"/>
  <c r="W28" i="25"/>
  <c r="W5" i="25"/>
  <c r="W16" i="25"/>
  <c r="W38" i="25"/>
  <c r="W60" i="25"/>
  <c r="W41" i="25"/>
  <c r="W42" i="25"/>
  <c r="W6" i="25"/>
  <c r="W10" i="25"/>
  <c r="W26" i="25"/>
  <c r="W56" i="25"/>
  <c r="W9" i="25"/>
  <c r="W61" i="25"/>
  <c r="W43" i="25"/>
  <c r="W48" i="25"/>
  <c r="W11" i="25"/>
  <c r="W17" i="25"/>
  <c r="W54" i="25"/>
  <c r="W44" i="25"/>
  <c r="W14" i="25"/>
  <c r="W13" i="25"/>
  <c r="W63" i="25"/>
  <c r="W19" i="25"/>
  <c r="W33" i="25"/>
  <c r="W12" i="25"/>
  <c r="W15" i="25"/>
  <c r="W47" i="25"/>
  <c r="W39" i="25"/>
  <c r="W55" i="25"/>
  <c r="W34" i="25"/>
  <c r="W18" i="25"/>
  <c r="W59" i="25"/>
  <c r="W46" i="25"/>
  <c r="W52" i="25"/>
  <c r="W37" i="25"/>
  <c r="W22" i="25"/>
  <c r="W20" i="25"/>
  <c r="W36" i="25"/>
  <c r="W49" i="25"/>
  <c r="W57" i="25"/>
  <c r="W58" i="25"/>
  <c r="W35" i="25"/>
  <c r="W21" i="25"/>
  <c r="W32" i="25"/>
  <c r="W31" i="25"/>
  <c r="W53" i="25"/>
  <c r="Y3" i="25" l="1"/>
  <c r="W64" i="25"/>
  <c r="X24" i="25"/>
  <c r="Y24" i="25" s="1"/>
  <c r="X46" i="25"/>
  <c r="Y46" i="25" s="1"/>
  <c r="X15" i="25"/>
  <c r="Y15" i="25" s="1"/>
  <c r="X48" i="25"/>
  <c r="Y48" i="25" s="1"/>
  <c r="X52" i="25"/>
  <c r="Y52" i="25" s="1"/>
  <c r="X56" i="25"/>
  <c r="Y56" i="25" s="1"/>
  <c r="X23" i="25"/>
  <c r="Y23" i="25" s="1"/>
  <c r="X17" i="25"/>
  <c r="Y17" i="25" s="1"/>
  <c r="X59" i="25"/>
  <c r="Y59" i="25" s="1"/>
  <c r="X63" i="25"/>
  <c r="Y63" i="25" s="1"/>
  <c r="X9" i="25"/>
  <c r="Y9" i="25" s="1"/>
  <c r="X42" i="25"/>
  <c r="Y42" i="25" s="1"/>
  <c r="X60" i="25"/>
  <c r="Y60" i="25" s="1"/>
  <c r="X14" i="25"/>
  <c r="Y14" i="25" s="1"/>
  <c r="X38" i="25"/>
  <c r="Y38" i="25" s="1"/>
  <c r="X25" i="25"/>
  <c r="Y25" i="25" s="1"/>
  <c r="X6" i="25"/>
  <c r="Y6" i="25" s="1"/>
  <c r="X11" i="25"/>
  <c r="Y11" i="25" s="1"/>
  <c r="X21" i="25"/>
  <c r="Y21" i="25" s="1"/>
  <c r="X57" i="25"/>
  <c r="Y57" i="25" s="1"/>
  <c r="X18" i="25"/>
  <c r="Y18" i="25" s="1"/>
  <c r="X61" i="25"/>
  <c r="Y61" i="25" s="1"/>
  <c r="X43" i="25"/>
  <c r="Y43" i="25" s="1"/>
  <c r="X54" i="25"/>
  <c r="Y54" i="25" s="1"/>
  <c r="X47" i="25"/>
  <c r="Y47" i="25" s="1"/>
  <c r="X62" i="25"/>
  <c r="Y62" i="25" s="1"/>
  <c r="X35" i="25"/>
  <c r="Y35" i="25" s="1"/>
  <c r="X34" i="25"/>
  <c r="Y34" i="25" s="1"/>
  <c r="X58" i="25"/>
  <c r="Y58" i="25" s="1"/>
  <c r="X4" i="25"/>
  <c r="Y4" i="25" s="1"/>
  <c r="X30" i="25"/>
  <c r="Y30" i="25" s="1"/>
  <c r="X41" i="25"/>
  <c r="Y41" i="25" s="1"/>
  <c r="X55" i="25"/>
  <c r="Y55" i="25" s="1"/>
  <c r="X39" i="25"/>
  <c r="Y39" i="25" s="1"/>
  <c r="X27" i="25"/>
  <c r="Y27" i="25" s="1"/>
  <c r="X31" i="25"/>
  <c r="Y31" i="25" s="1"/>
  <c r="X5" i="25"/>
  <c r="Y5" i="25" s="1"/>
  <c r="X45" i="25"/>
  <c r="Y45" i="25" s="1"/>
  <c r="X44" i="25"/>
  <c r="Y44" i="25" s="1"/>
  <c r="X7" i="25"/>
  <c r="Y7" i="25" s="1"/>
  <c r="X40" i="25"/>
  <c r="Y40" i="25" s="1"/>
  <c r="X8" i="25"/>
  <c r="Y8" i="25" s="1"/>
  <c r="X53" i="25"/>
  <c r="Y53" i="25" s="1"/>
  <c r="X49" i="25"/>
  <c r="Y49" i="25" s="1"/>
  <c r="X29" i="25"/>
  <c r="Y29" i="25" s="1"/>
  <c r="X51" i="25"/>
  <c r="Y51" i="25" s="1"/>
  <c r="X12" i="25"/>
  <c r="Y12" i="25" s="1"/>
  <c r="X50" i="25"/>
  <c r="Y50" i="25" s="1"/>
  <c r="X37" i="25"/>
  <c r="Y37" i="25" s="1"/>
  <c r="X32" i="25"/>
  <c r="Y32" i="25" s="1"/>
  <c r="X22" i="25"/>
  <c r="Y22" i="25" s="1"/>
  <c r="X33" i="25"/>
  <c r="Y33" i="25" s="1"/>
  <c r="X10" i="25"/>
  <c r="Y10" i="25" s="1"/>
  <c r="X26" i="25"/>
  <c r="Y26" i="25" s="1"/>
  <c r="X20" i="25"/>
  <c r="Y20" i="25" s="1"/>
  <c r="X16" i="25"/>
  <c r="Y16" i="25" s="1"/>
  <c r="X13" i="25"/>
  <c r="Y13" i="25" s="1"/>
  <c r="X28" i="25"/>
  <c r="Y28" i="25" s="1"/>
  <c r="X36" i="25"/>
  <c r="Y36" i="25" s="1"/>
  <c r="X19" i="25"/>
  <c r="Y19" i="25" s="1"/>
  <c r="X64" i="25" l="1"/>
  <c r="Y64" i="25"/>
  <c r="Z55" i="25"/>
  <c r="Z43" i="25"/>
  <c r="Z41" i="25"/>
  <c r="Z32" i="25"/>
  <c r="Z39" i="25"/>
  <c r="Z59" i="25"/>
  <c r="Z29" i="25"/>
  <c r="Z20" i="25"/>
  <c r="Z26" i="25"/>
  <c r="Z35" i="25"/>
  <c r="Z10" i="25"/>
  <c r="Z57" i="25"/>
  <c r="Z33" i="25"/>
  <c r="Z22" i="25"/>
  <c r="Z11" i="25"/>
  <c r="Z19" i="25"/>
  <c r="Z44" i="25"/>
  <c r="Z34" i="25"/>
  <c r="Z52" i="25"/>
  <c r="Z36" i="25"/>
  <c r="Z37" i="25"/>
  <c r="Z45" i="25"/>
  <c r="Z25" i="25"/>
  <c r="Z48" i="25"/>
  <c r="Z42" i="25"/>
  <c r="Z49" i="25"/>
  <c r="Z8" i="25"/>
  <c r="Z56" i="25"/>
  <c r="Z9" i="25"/>
  <c r="Z18" i="25"/>
  <c r="Z53" i="25"/>
  <c r="Z17" i="25"/>
  <c r="Z58" i="25"/>
  <c r="Z50" i="25"/>
  <c r="Z46" i="25"/>
  <c r="Z21" i="25"/>
  <c r="Z61" i="25"/>
  <c r="Z12" i="25"/>
  <c r="Z47" i="25"/>
  <c r="Z30" i="25"/>
  <c r="Z40" i="25"/>
  <c r="Z23" i="25"/>
  <c r="Z7" i="25"/>
  <c r="Z6" i="25"/>
  <c r="Z28" i="25"/>
  <c r="Z5" i="25"/>
  <c r="Z38" i="25"/>
  <c r="Z15" i="25"/>
  <c r="Z13" i="25"/>
  <c r="Z31" i="25"/>
  <c r="Z14" i="25"/>
  <c r="Z16" i="25"/>
  <c r="Z51" i="25"/>
  <c r="Z27" i="25"/>
  <c r="Z54" i="25"/>
  <c r="Z60" i="25"/>
  <c r="Z24" i="25"/>
  <c r="Z64" i="25" l="1"/>
  <c r="Z66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Korigované indikované hodnoty dielikov</t>
        </r>
      </text>
    </comment>
  </commentList>
</comments>
</file>

<file path=xl/sharedStrings.xml><?xml version="1.0" encoding="utf-8"?>
<sst xmlns="http://schemas.openxmlformats.org/spreadsheetml/2006/main" count="176" uniqueCount="99">
  <si>
    <t>CBYT</t>
  </si>
  <si>
    <t>ZZUK</t>
  </si>
  <si>
    <t>SZUK</t>
  </si>
  <si>
    <t>CELKOMUK</t>
  </si>
  <si>
    <t>Spotrebná zložka</t>
  </si>
  <si>
    <t>Základná zložka</t>
  </si>
  <si>
    <t>Základná zložka EUR</t>
  </si>
  <si>
    <t>Spotrebná zložka EUR</t>
  </si>
  <si>
    <t>Náklad EUR</t>
  </si>
  <si>
    <t>Suma dielikov</t>
  </si>
  <si>
    <t>EUR/m2</t>
  </si>
  <si>
    <t>X</t>
  </si>
  <si>
    <t>Suma plocha upravená</t>
  </si>
  <si>
    <t>P  =</t>
  </si>
  <si>
    <t>/</t>
  </si>
  <si>
    <t xml:space="preserve">ZZ (X) = </t>
  </si>
  <si>
    <t xml:space="preserve">Suma upravená plocha </t>
  </si>
  <si>
    <t>X =</t>
  </si>
  <si>
    <t>?</t>
  </si>
  <si>
    <t>Zaokrúhlenie na celé percento nahor</t>
  </si>
  <si>
    <t>PRVN2</t>
  </si>
  <si>
    <t>PRVN3</t>
  </si>
  <si>
    <t>PRVN4</t>
  </si>
  <si>
    <t>Suma za byt</t>
  </si>
  <si>
    <t>MAX(Qi/Si)</t>
  </si>
  <si>
    <t xml:space="preserve"> =</t>
  </si>
  <si>
    <t>=</t>
  </si>
  <si>
    <t>MAX(Qi/Si)*Sj*1,1</t>
  </si>
  <si>
    <t>Výpočet náhradnej spotreby podľa par. 8 ods 7</t>
  </si>
  <si>
    <t>Qdj</t>
  </si>
  <si>
    <t>(Qk/Sk)</t>
  </si>
  <si>
    <t>(Qk/Sk)*Sj</t>
  </si>
  <si>
    <t>(Qi/Si)</t>
  </si>
  <si>
    <r>
      <t>Upozornenie</t>
    </r>
    <r>
      <rPr>
        <sz val="12"/>
        <color rgb="FF000000"/>
        <rFont val="Calibri"/>
        <family val="2"/>
        <charset val="238"/>
        <scheme val="minor"/>
      </rPr>
      <t>: je potrebné upozorniť na to, že do výpočtu náhradných spotrieb pri pomerových rozdeľovačoch vstupujú korigované indikované údaje, ktorých súčasťou je aj koeficient nepriaznivej polohy, teda vypočítaná hodnota náhradnej spotreby sa už v tomto prípade nekoriguje týmto koeficientom. </t>
    </r>
  </si>
  <si>
    <r>
      <t>Výnimkou</t>
    </r>
    <r>
      <rPr>
        <sz val="12"/>
        <color rgb="FF000000"/>
        <rFont val="Calibri"/>
        <family val="2"/>
        <charset val="238"/>
        <scheme val="minor"/>
      </rPr>
      <t xml:space="preserve"> je určenie náhradnej spotreby PRVN v poruche z priemernej hodnoty nameraných údajov za posledné dve zúčtovacie obdobia, tu sa najskôr vypočíta priemerná spotreba a následne sa uplatní koeficient polohy, ktorý je platný v aktuálnom zúčtovacom období.</t>
    </r>
  </si>
  <si>
    <t>Výpočet ZZ pre Pmax</t>
  </si>
  <si>
    <t>Výpočet</t>
  </si>
  <si>
    <t>6 (fin)</t>
  </si>
  <si>
    <t xml:space="preserve">X =  </t>
  </si>
  <si>
    <t>po zaokrúhlení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</si>
  <si>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</si>
  <si>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Dk</t>
  </si>
  <si>
    <r>
      <t>Dk/m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</si>
  <si>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EUR/m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</si>
  <si>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EUR/m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</si>
  <si>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EUR/m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</si>
  <si>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Dielik korigovaný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</si>
  <si>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</si>
  <si>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Dk/m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</si>
  <si>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b/>
        <vertAlign val="subscript"/>
        <sz val="11"/>
        <color theme="1"/>
        <rFont val="Calibri"/>
        <family val="2"/>
        <charset val="238"/>
        <scheme val="minor"/>
      </rPr>
      <t>u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(upravená)</t>
    </r>
  </si>
  <si>
    <r>
      <t>m</t>
    </r>
    <r>
      <rPr>
        <vertAlign val="subscript"/>
        <sz val="11"/>
        <color theme="1"/>
        <rFont val="Calibri"/>
        <family val="2"/>
        <charset val="238"/>
        <scheme val="minor"/>
      </rPr>
      <t>u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</si>
  <si>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X*m</t>
    </r>
    <r>
      <rPr>
        <vertAlign val="subscript"/>
        <sz val="11"/>
        <color theme="1"/>
        <rFont val="Calibri"/>
        <family val="2"/>
        <charset val="238"/>
        <scheme val="minor"/>
      </rPr>
      <t>u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</si>
  <si>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bscript"/>
        <sz val="11"/>
        <color theme="1"/>
        <rFont val="Calibri"/>
        <family val="2"/>
        <charset val="238"/>
        <scheme val="minor"/>
      </rPr>
      <t>u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</si>
  <si>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t xml:space="preserve">EUR = </t>
  </si>
  <si>
    <t>EUR</t>
  </si>
  <si>
    <r>
      <t>ZZ</t>
    </r>
    <r>
      <rPr>
        <vertAlign val="subscript"/>
        <sz val="11"/>
        <color theme="1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</si>
  <si>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t>N</t>
    </r>
    <r>
      <rPr>
        <vertAlign val="subscript"/>
        <sz val="12"/>
        <color theme="1"/>
        <rFont val="Calibri"/>
        <family val="2"/>
        <charset val="238"/>
        <scheme val="minor"/>
      </rPr>
      <t>min</t>
    </r>
  </si>
  <si>
    <r>
      <t>N</t>
    </r>
    <r>
      <rPr>
        <vertAlign val="subscript"/>
        <sz val="12"/>
        <color theme="0"/>
        <rFont val="Calibri"/>
        <family val="2"/>
        <charset val="238"/>
        <scheme val="minor"/>
      </rPr>
      <t>max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</si>
  <si>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max</t>
    </r>
  </si>
  <si>
    <r>
      <t>N</t>
    </r>
    <r>
      <rPr>
        <vertAlign val="subscript"/>
        <sz val="14"/>
        <rFont val="Calibri"/>
        <family val="2"/>
        <charset val="238"/>
        <scheme val="minor"/>
      </rPr>
      <t>min</t>
    </r>
    <r>
      <rPr>
        <sz val="14"/>
        <rFont val="Calibri"/>
        <family val="2"/>
        <charset val="238"/>
        <scheme val="minor"/>
      </rPr>
      <t xml:space="preserve"> = </t>
    </r>
  </si>
  <si>
    <r>
      <t>N</t>
    </r>
    <r>
      <rPr>
        <vertAlign val="subscript"/>
        <sz val="14"/>
        <rFont val="Calibri"/>
        <family val="2"/>
        <charset val="238"/>
        <scheme val="minor"/>
      </rPr>
      <t>max</t>
    </r>
    <r>
      <rPr>
        <sz val="14"/>
        <rFont val="Calibri"/>
        <family val="2"/>
        <charset val="238"/>
        <scheme val="minor"/>
      </rPr>
      <t xml:space="preserve"> = 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</si>
  <si>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u</t>
    </r>
    <r>
      <rPr>
        <vertAlign val="superscript"/>
        <sz val="14"/>
        <color theme="1"/>
        <rFont val="Calibri"/>
        <family val="2"/>
        <charset val="238"/>
        <scheme val="minor"/>
      </rPr>
      <t>2</t>
    </r>
    <r>
      <rPr>
        <sz val="14"/>
        <color theme="1"/>
        <rFont val="Calibri"/>
        <family val="2"/>
        <charset val="238"/>
        <scheme val="minor"/>
      </rPr>
      <t xml:space="preserve"> = </t>
    </r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</si>
  <si>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max</t>
    </r>
    <r>
      <rPr>
        <sz val="14"/>
        <color theme="1"/>
        <rFont val="Calibri"/>
        <family val="2"/>
        <charset val="238"/>
        <scheme val="minor"/>
      </rPr>
      <t xml:space="preserve"> = </t>
    </r>
  </si>
  <si>
    <r>
      <t>ZZ</t>
    </r>
    <r>
      <rPr>
        <vertAlign val="subscript"/>
        <sz val="14"/>
        <color rgb="FF000000"/>
        <rFont val="Calibri"/>
        <family val="2"/>
        <charset val="238"/>
        <scheme val="minor"/>
      </rPr>
      <t xml:space="preserve">P2,5 </t>
    </r>
    <r>
      <rPr>
        <sz val="14"/>
        <color rgb="FF000000"/>
        <rFont val="Calibri"/>
        <family val="2"/>
        <charset val="238"/>
        <scheme val="minor"/>
      </rPr>
      <t>=</t>
    </r>
  </si>
  <si>
    <t xml:space="preserve">   X =</t>
  </si>
  <si>
    <r>
      <t>m</t>
    </r>
    <r>
      <rPr>
        <vertAlign val="superscript"/>
        <sz val="14"/>
        <color rgb="FF000000"/>
        <rFont val="Calibri"/>
        <family val="2"/>
        <charset val="238"/>
        <scheme val="minor"/>
      </rPr>
      <t>2</t>
    </r>
  </si>
  <si>
    <r>
      <t>ZZ</t>
    </r>
    <r>
      <rPr>
        <vertAlign val="subscript"/>
        <sz val="14"/>
        <color rgb="FF000000"/>
        <rFont val="Calibri"/>
        <family val="2"/>
        <charset val="238"/>
        <scheme val="minor"/>
      </rPr>
      <t xml:space="preserve">2,5 </t>
    </r>
    <r>
      <rPr>
        <sz val="14"/>
        <color rgb="FF000000"/>
        <rFont val="Calibri"/>
        <family val="2"/>
        <charset val="238"/>
        <scheme val="minor"/>
      </rPr>
      <t>=</t>
    </r>
  </si>
  <si>
    <r>
      <t>ZZ</t>
    </r>
    <r>
      <rPr>
        <b/>
        <vertAlign val="subscript"/>
        <sz val="14"/>
        <color rgb="FF000000"/>
        <rFont val="Calibri"/>
        <family val="2"/>
        <charset val="238"/>
        <scheme val="minor"/>
      </rPr>
      <t xml:space="preserve">2,5 </t>
    </r>
    <r>
      <rPr>
        <b/>
        <sz val="14"/>
        <color rgb="FF000000"/>
        <rFont val="Calibri"/>
        <family val="2"/>
        <charset val="238"/>
        <scheme val="minor"/>
      </rPr>
      <t>=</t>
    </r>
  </si>
  <si>
    <t>Získanie všetkých spotrieb a úprava plôch</t>
  </si>
  <si>
    <r>
      <t>kWh(Dk)/m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</si>
  <si>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Výpočet náhradnej spotreby podľa par. 8 ods. 6, pre 1 PRVN bytu</t>
  </si>
  <si>
    <t>1f</t>
  </si>
  <si>
    <t>1e - ods. 6 * 1,1</t>
  </si>
  <si>
    <t>1f - ods. 6 * 1,1</t>
  </si>
  <si>
    <t>1d - ods. 7 priemer</t>
  </si>
  <si>
    <t>1d</t>
  </si>
  <si>
    <t>PRVN1 - ods. 6</t>
  </si>
  <si>
    <r>
      <t>ZZ</t>
    </r>
    <r>
      <rPr>
        <vertAlign val="subscript"/>
        <sz val="11"/>
        <color theme="1"/>
        <rFont val="Calibri"/>
        <family val="2"/>
        <charset val="238"/>
        <scheme val="minor"/>
      </rPr>
      <t>EUR</t>
    </r>
  </si>
  <si>
    <r>
      <t>SZ</t>
    </r>
    <r>
      <rPr>
        <vertAlign val="subscript"/>
        <sz val="11"/>
        <color theme="1"/>
        <rFont val="Calibri"/>
        <family val="2"/>
        <charset val="238"/>
        <scheme val="minor"/>
      </rPr>
      <t>EUR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</si>
  <si>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k</t>
    </r>
  </si>
  <si>
    <r>
      <t>(X*m</t>
    </r>
    <r>
      <rPr>
        <vertAlign val="subscript"/>
        <sz val="11"/>
        <color theme="1"/>
        <rFont val="Calibri"/>
        <family val="2"/>
        <charset val="238"/>
        <scheme val="minor"/>
      </rPr>
      <t>u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)+EUR</t>
    </r>
  </si>
  <si>
    <r>
      <t>Rozpočítavanie nákladov s uplatnením ZZ</t>
    </r>
    <r>
      <rPr>
        <vertAlign val="subscript"/>
        <sz val="11"/>
        <color theme="1"/>
        <rFont val="Calibri"/>
        <family val="2"/>
        <charset val="238"/>
        <scheme val="minor"/>
      </rPr>
      <t>%</t>
    </r>
    <r>
      <rPr>
        <sz val="11"/>
        <color theme="1"/>
        <rFont val="Calibri"/>
        <family val="2"/>
        <charset val="238"/>
        <scheme val="minor"/>
      </rPr>
      <t xml:space="preserve"> v zmysle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"/>
        <family val="2"/>
        <charset val="238"/>
        <scheme val="minor"/>
      </rPr>
      <t xml:space="preserve"> 8 ods. 1.</t>
    </r>
  </si>
  <si>
    <t>Rozpočítavanie nákladov s uplatnením upravenej ZZ v zmysle § 8 ods. 15.</t>
  </si>
  <si>
    <r>
      <t>ZZ</t>
    </r>
    <r>
      <rPr>
        <vertAlign val="subscript"/>
        <sz val="11"/>
        <color theme="1"/>
        <rFont val="Calibri"/>
        <family val="2"/>
        <charset val="238"/>
        <scheme val="minor"/>
      </rPr>
      <t>EUR</t>
    </r>
    <r>
      <rPr>
        <sz val="11"/>
        <color theme="1"/>
        <rFont val="Calibri"/>
        <family val="2"/>
        <charset val="238"/>
        <scheme val="minor"/>
      </rPr>
      <t>/m</t>
    </r>
    <r>
      <rPr>
        <vertAlign val="subscript"/>
        <sz val="11"/>
        <color theme="1"/>
        <rFont val="Calibri"/>
        <family val="2"/>
        <charset val="238"/>
        <scheme val="minor"/>
      </rPr>
      <t>u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</si>
  <si>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SZ</t>
    </r>
    <r>
      <rPr>
        <vertAlign val="subscript"/>
        <sz val="11"/>
        <color theme="1"/>
        <rFont val="Calibri"/>
        <family val="2"/>
        <charset val="238"/>
        <scheme val="minor"/>
      </rPr>
      <t>EUR</t>
    </r>
    <r>
      <rPr>
        <sz val="11"/>
        <color theme="1"/>
        <rFont val="Calibri"/>
        <family val="2"/>
        <charset val="238"/>
        <scheme val="minor"/>
      </rPr>
      <t>/D</t>
    </r>
    <r>
      <rPr>
        <vertAlign val="subscript"/>
        <sz val="11"/>
        <color theme="1"/>
        <rFont val="Calibri"/>
        <family val="2"/>
        <charset val="238"/>
        <scheme val="minor"/>
      </rPr>
      <t>k</t>
    </r>
  </si>
  <si>
    <r>
      <t>Princíp výpočtu  ZZ</t>
    </r>
    <r>
      <rPr>
        <vertAlign val="subscript"/>
        <sz val="14"/>
        <color rgb="FF000000"/>
        <rFont val="Calibri"/>
        <family val="2"/>
        <charset val="238"/>
        <scheme val="minor"/>
      </rPr>
      <t>%</t>
    </r>
    <r>
      <rPr>
        <sz val="14"/>
        <color rgb="FF000000"/>
        <rFont val="Calibri"/>
        <family val="2"/>
        <charset val="238"/>
        <scheme val="minor"/>
      </rPr>
      <t xml:space="preserve"> tak, aby P bolo rovné požadovanej hodnote.</t>
    </r>
  </si>
  <si>
    <r>
      <t>Výpočet základu X pre výpočet ZZ</t>
    </r>
    <r>
      <rPr>
        <vertAlign val="subscript"/>
        <sz val="14"/>
        <color rgb="FF000000"/>
        <rFont val="Calibri"/>
        <family val="2"/>
        <charset val="238"/>
        <scheme val="minor"/>
      </rPr>
      <t>%</t>
    </r>
    <r>
      <rPr>
        <sz val="14"/>
        <color rgb="FF000000"/>
        <rFont val="Calibri"/>
        <family val="2"/>
        <charset val="238"/>
        <scheme val="minor"/>
      </rPr>
      <t xml:space="preserve"> tak, aby P bolo rovné požadovanej hodnote.</t>
    </r>
  </si>
  <si>
    <r>
      <t>EUR/m</t>
    </r>
    <r>
      <rPr>
        <vertAlign val="superscript"/>
        <sz val="14"/>
        <color rgb="FF000000"/>
        <rFont val="Calibri"/>
        <family val="2"/>
        <charset val="238"/>
        <scheme val="minor"/>
      </rPr>
      <t>2</t>
    </r>
  </si>
  <si>
    <t>Náklad na ÚK  =</t>
  </si>
  <si>
    <r>
      <t>ZZ</t>
    </r>
    <r>
      <rPr>
        <vertAlign val="subscript"/>
        <sz val="14"/>
        <color rgb="FF000000"/>
        <rFont val="Calibri"/>
        <family val="2"/>
        <charset val="238"/>
        <scheme val="minor"/>
      </rPr>
      <t>%</t>
    </r>
    <r>
      <rPr>
        <sz val="14"/>
        <color rgb="FF000000"/>
        <rFont val="Calibri"/>
        <family val="2"/>
        <charset val="238"/>
        <scheme val="minor"/>
      </rPr>
      <t xml:space="preserve"> pre splnenie kritéria P = 2,5</t>
    </r>
  </si>
  <si>
    <t>1b - ods. 5 len ZZ * 0,2</t>
  </si>
  <si>
    <t xml:space="preserve">1c - ods. 4 len ZZ </t>
  </si>
  <si>
    <r>
      <t>TEST vypočítaného P</t>
    </r>
    <r>
      <rPr>
        <b/>
        <vertAlign val="subscript"/>
        <sz val="11"/>
        <color theme="1"/>
        <rFont val="Calibri"/>
        <family val="2"/>
        <charset val="238"/>
        <scheme val="minor"/>
      </rPr>
      <t>2,5</t>
    </r>
    <r>
      <rPr>
        <b/>
        <sz val="11"/>
        <color theme="1"/>
        <rFont val="Calibri"/>
        <family val="2"/>
        <charset val="238"/>
        <scheme val="minor"/>
      </rPr>
      <t xml:space="preserve"> bez zaokrúhlenia. P sa musí rovnať presne 2,5.</t>
    </r>
  </si>
  <si>
    <r>
      <t>Rozpočítavanie nákladov pre výpočet ZZ</t>
    </r>
    <r>
      <rPr>
        <vertAlign val="subscript"/>
        <sz val="11"/>
        <color theme="1"/>
        <rFont val="Calibri"/>
        <family val="2"/>
        <charset val="238"/>
        <scheme val="minor"/>
      </rPr>
      <t>%,</t>
    </r>
    <r>
      <rPr>
        <sz val="11"/>
        <color theme="1"/>
        <rFont val="Calibri"/>
        <family val="2"/>
        <charset val="238"/>
        <scheme val="minor"/>
      </rPr>
      <t xml:space="preserve"> ak nie je splnená podmienka P</t>
    </r>
    <r>
      <rPr>
        <sz val="11"/>
        <color theme="1"/>
        <rFont val="Calibri"/>
        <family val="2"/>
        <charset val="238"/>
      </rPr>
      <t>≤</t>
    </r>
    <r>
      <rPr>
        <sz val="11"/>
        <color theme="1"/>
        <rFont val="Calibri"/>
        <family val="2"/>
        <charset val="238"/>
        <scheme val="minor"/>
      </rPr>
      <t>2,5 s použitím 0 % ZZ</t>
    </r>
    <r>
      <rPr>
        <vertAlign val="subscript"/>
        <sz val="11"/>
        <color theme="1"/>
        <rFont val="Calibri"/>
        <family val="2"/>
        <charset val="238"/>
        <scheme val="minor"/>
      </rPr>
      <t>%</t>
    </r>
  </si>
  <si>
    <t xml:space="preserve"> Do výpočtu sa zahrnú iba tí koneční spotrebitelia, u ktorých nebola počas celého zúčtovacieho obdobia určená spotreba náhradným spôsobom.</t>
  </si>
  <si>
    <t>Do výpočtu sa zahrnú údaje len z bytov a nebytových priestorov, pre ktoré počas celého zúčtovacieho obdobia nie je použitý náhradný spôsob výpočtu spotreby.</t>
  </si>
  <si>
    <t>Ak len pri jednom z N PRVN bytu je realizovaný výpočet náhradnej spotreby, tento byt/priestor sa do výpočtu nezahrnie.</t>
  </si>
  <si>
    <t>Do výpočtu sa nezahrnú ani byty spadajúce pod ods. 4 a 5.</t>
  </si>
  <si>
    <t>Výpočet základu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</si>
</sst>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"/>
    <numFmt numFmtId="166" formatCode="0.0"/>
    <numFmt numFmtId="167" formatCode="_-* #,##0\ &quot;€&quot;_-;\-* #,##0\ &quot;€&quot;_-;_-* &quot;-&quot;??\ &quot;€&quot;_-;_-@_-"/>
    <numFmt numFmtId="168" formatCode="_-* #,##0\ _€_-;\-* #,##0\ _€_-;_-* &quot;-&quot;??\ _€_-;_-@_-"/>
    <numFmt numFmtId="169" formatCode="0.000"/>
    <numFmt numFmtId="170" formatCode="_-* #,##0.000\ _€_-;\-* #,##0.000\ _€_-;_-* &quot;-&quot;??\ _€_-;_-@_-"/>
    <numFmt numFmtId="171" formatCode="_-* #,##0.000\ &quot;€&quot;_-;\-* #,##0.000\ &quot;€&quot;_-;_-* &quot;-&quot;??\ &quot;€&quot;_-;_-@_-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vertAlign val="subscript"/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bscript"/>
      <sz val="14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vertAlign val="subscript"/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vertAlign val="superscript"/>
      <sz val="14"/>
      <color rgb="FF000000"/>
      <name val="Calibri"/>
      <family val="2"/>
      <charset val="238"/>
      <scheme val="minor"/>
    </font>
    <font>
      <b/>
      <vertAlign val="subscript"/>
      <sz val="14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2"/>
      <color theme="1"/>
      <name val="Cambria Math"/>
      <family val="1"/>
      <charset val="238"/>
    </font>
    <font>
      <i/>
      <sz val="14"/>
      <color rgb="FF000000"/>
      <name val="Cambria Math"/>
      <family val="1"/>
      <charset val="238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/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6" applyNumberFormat="0" applyAlignment="0" applyProtection="0"/>
    <xf numFmtId="0" fontId="12" fillId="15" borderId="7" applyNumberFormat="0" applyAlignment="0" applyProtection="0"/>
    <xf numFmtId="0" fontId="13" fillId="15" borderId="6" applyNumberFormat="0" applyAlignment="0" applyProtection="0"/>
    <xf numFmtId="0" fontId="14" fillId="0" borderId="8" applyNumberFormat="0" applyFill="0" applyAlignment="0" applyProtection="0"/>
    <xf numFmtId="0" fontId="15" fillId="16" borderId="9" applyNumberFormat="0" applyAlignment="0" applyProtection="0"/>
    <xf numFmtId="0" fontId="3" fillId="0" borderId="0" applyNumberFormat="0" applyFill="0" applyBorder="0" applyAlignment="0" applyProtection="0"/>
    <xf numFmtId="0" fontId="1" fillId="17" borderId="10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7" fillId="41" borderId="0" applyNumberFormat="0" applyBorder="0" applyAlignment="0" applyProtection="0"/>
    <xf numFmtId="0" fontId="18" fillId="0" borderId="0"/>
  </cellStyleXfs>
  <cellXfs count="303">
    <xf numFmtId="0" fontId="0" fillId="0" borderId="0" xfId="0"/>
    <xf numFmtId="2" fontId="0" fillId="2" borderId="0" xfId="0" applyNumberFormat="1" applyFill="1"/>
    <xf numFmtId="165" fontId="0" fillId="2" borderId="0" xfId="0" applyNumberFormat="1" applyFill="1"/>
    <xf numFmtId="165" fontId="0" fillId="3" borderId="0" xfId="0" applyNumberFormat="1" applyFill="1"/>
    <xf numFmtId="9" fontId="0" fillId="3" borderId="0" xfId="1" applyFont="1" applyFill="1"/>
    <xf numFmtId="165" fontId="0" fillId="4" borderId="0" xfId="0" applyNumberFormat="1" applyFill="1"/>
    <xf numFmtId="44" fontId="0" fillId="2" borderId="0" xfId="3" applyFont="1" applyFill="1"/>
    <xf numFmtId="44" fontId="0" fillId="2" borderId="0" xfId="3" applyFont="1" applyFill="1" applyAlignment="1">
      <alignment horizontal="center"/>
    </xf>
    <xf numFmtId="1" fontId="0" fillId="0" borderId="0" xfId="0" applyNumberFormat="1"/>
    <xf numFmtId="9" fontId="0" fillId="2" borderId="0" xfId="1" applyFont="1" applyFill="1" applyBorder="1" applyAlignment="1">
      <alignment horizontal="center"/>
    </xf>
    <xf numFmtId="0" fontId="20" fillId="0" borderId="0" xfId="0" applyFont="1"/>
    <xf numFmtId="165" fontId="0" fillId="0" borderId="0" xfId="0" applyNumberFormat="1"/>
    <xf numFmtId="2" fontId="0" fillId="0" borderId="0" xfId="0" applyNumberFormat="1"/>
    <xf numFmtId="167" fontId="2" fillId="3" borderId="15" xfId="3" applyNumberFormat="1" applyFont="1" applyFill="1" applyBorder="1"/>
    <xf numFmtId="44" fontId="17" fillId="38" borderId="0" xfId="41" applyNumberFormat="1"/>
    <xf numFmtId="167" fontId="2" fillId="3" borderId="14" xfId="3" applyNumberFormat="1" applyFont="1" applyFill="1" applyBorder="1"/>
    <xf numFmtId="1" fontId="0" fillId="5" borderId="0" xfId="0" applyNumberFormat="1" applyFill="1"/>
    <xf numFmtId="2" fontId="0" fillId="10" borderId="0" xfId="0" applyNumberFormat="1" applyFill="1"/>
    <xf numFmtId="165" fontId="19" fillId="0" borderId="0" xfId="0" applyNumberFormat="1" applyFont="1"/>
    <xf numFmtId="0" fontId="2" fillId="0" borderId="0" xfId="0" applyFont="1"/>
    <xf numFmtId="167" fontId="2" fillId="3" borderId="0" xfId="3" applyNumberFormat="1" applyFont="1" applyFill="1" applyBorder="1"/>
    <xf numFmtId="167" fontId="0" fillId="3" borderId="14" xfId="3" applyNumberFormat="1" applyFont="1" applyFill="1" applyBorder="1"/>
    <xf numFmtId="165" fontId="0" fillId="42" borderId="0" xfId="0" applyNumberFormat="1" applyFill="1"/>
    <xf numFmtId="167" fontId="0" fillId="42" borderId="0" xfId="3" applyNumberFormat="1" applyFont="1" applyFill="1"/>
    <xf numFmtId="167" fontId="2" fillId="42" borderId="0" xfId="3" applyNumberFormat="1" applyFont="1" applyFill="1"/>
    <xf numFmtId="44" fontId="0" fillId="42" borderId="0" xfId="3" applyFont="1" applyFill="1"/>
    <xf numFmtId="167" fontId="0" fillId="42" borderId="14" xfId="3" applyNumberFormat="1" applyFont="1" applyFill="1" applyBorder="1"/>
    <xf numFmtId="167" fontId="2" fillId="42" borderId="14" xfId="3" applyNumberFormat="1" applyFont="1" applyFill="1" applyBorder="1"/>
    <xf numFmtId="167" fontId="2" fillId="42" borderId="15" xfId="3" applyNumberFormat="1" applyFont="1" applyFill="1" applyBorder="1"/>
    <xf numFmtId="9" fontId="0" fillId="42" borderId="0" xfId="1" applyFont="1" applyFill="1"/>
    <xf numFmtId="165" fontId="3" fillId="42" borderId="0" xfId="0" applyNumberFormat="1" applyFont="1" applyFill="1"/>
    <xf numFmtId="165" fontId="2" fillId="42" borderId="0" xfId="0" applyNumberFormat="1" applyFont="1" applyFill="1"/>
    <xf numFmtId="167" fontId="0" fillId="42" borderId="17" xfId="3" applyNumberFormat="1" applyFont="1" applyFill="1" applyBorder="1"/>
    <xf numFmtId="167" fontId="0" fillId="42" borderId="18" xfId="3" applyNumberFormat="1" applyFont="1" applyFill="1" applyBorder="1"/>
    <xf numFmtId="165" fontId="0" fillId="42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9" fontId="2" fillId="3" borderId="1" xfId="1" applyFont="1" applyFill="1" applyBorder="1" applyAlignment="1">
      <alignment horizontal="right"/>
    </xf>
    <xf numFmtId="165" fontId="2" fillId="42" borderId="1" xfId="0" applyNumberFormat="1" applyFont="1" applyFill="1" applyBorder="1" applyAlignment="1">
      <alignment horizontal="right"/>
    </xf>
    <xf numFmtId="44" fontId="17" fillId="6" borderId="0" xfId="3" applyFont="1" applyFill="1" applyAlignment="1">
      <alignment horizontal="right"/>
    </xf>
    <xf numFmtId="10" fontId="0" fillId="2" borderId="0" xfId="1" applyNumberFormat="1" applyFont="1" applyFill="1" applyBorder="1" applyAlignment="1">
      <alignment horizontal="center"/>
    </xf>
    <xf numFmtId="9" fontId="2" fillId="3" borderId="15" xfId="1" applyFont="1" applyFill="1" applyBorder="1"/>
    <xf numFmtId="167" fontId="2" fillId="42" borderId="16" xfId="3" applyNumberFormat="1" applyFont="1" applyFill="1" applyBorder="1"/>
    <xf numFmtId="9" fontId="2" fillId="42" borderId="15" xfId="1" applyFont="1" applyFill="1" applyBorder="1"/>
    <xf numFmtId="44" fontId="0" fillId="3" borderId="19" xfId="3" applyFont="1" applyFill="1" applyBorder="1"/>
    <xf numFmtId="167" fontId="0" fillId="3" borderId="0" xfId="3" applyNumberFormat="1" applyFont="1" applyFill="1" applyBorder="1"/>
    <xf numFmtId="167" fontId="2" fillId="42" borderId="0" xfId="3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21" xfId="0" applyNumberFormat="1" applyBorder="1"/>
    <xf numFmtId="165" fontId="0" fillId="0" borderId="21" xfId="0" applyNumberFormat="1" applyBorder="1"/>
    <xf numFmtId="2" fontId="0" fillId="0" borderId="21" xfId="0" applyNumberFormat="1" applyBorder="1"/>
    <xf numFmtId="1" fontId="0" fillId="0" borderId="21" xfId="0" applyNumberFormat="1" applyBorder="1" applyAlignment="1">
      <alignment horizontal="center"/>
    </xf>
    <xf numFmtId="2" fontId="0" fillId="4" borderId="21" xfId="0" applyNumberFormat="1" applyFill="1" applyBorder="1"/>
    <xf numFmtId="166" fontId="0" fillId="4" borderId="21" xfId="0" applyNumberFormat="1" applyFill="1" applyBorder="1"/>
    <xf numFmtId="1" fontId="0" fillId="4" borderId="21" xfId="0" applyNumberFormat="1" applyFill="1" applyBorder="1"/>
    <xf numFmtId="1" fontId="0" fillId="8" borderId="21" xfId="0" applyNumberFormat="1" applyFill="1" applyBorder="1" applyAlignment="1">
      <alignment horizontal="center" wrapText="1"/>
    </xf>
    <xf numFmtId="168" fontId="2" fillId="8" borderId="21" xfId="2" applyNumberFormat="1" applyFont="1" applyFill="1" applyBorder="1" applyAlignment="1">
      <alignment horizontal="center"/>
    </xf>
    <xf numFmtId="166" fontId="0" fillId="8" borderId="21" xfId="0" applyNumberFormat="1" applyFill="1" applyBorder="1"/>
    <xf numFmtId="2" fontId="0" fillId="8" borderId="21" xfId="0" applyNumberFormat="1" applyFill="1" applyBorder="1"/>
    <xf numFmtId="1" fontId="0" fillId="4" borderId="21" xfId="0" applyNumberFormat="1" applyFill="1" applyBorder="1" applyAlignment="1">
      <alignment horizontal="center" wrapText="1"/>
    </xf>
    <xf numFmtId="168" fontId="2" fillId="4" borderId="21" xfId="2" applyNumberFormat="1" applyFont="1" applyFill="1" applyBorder="1" applyAlignment="1"/>
    <xf numFmtId="167" fontId="2" fillId="3" borderId="23" xfId="3" applyNumberFormat="1" applyFont="1" applyFill="1" applyBorder="1"/>
    <xf numFmtId="165" fontId="0" fillId="43" borderId="14" xfId="0" applyNumberFormat="1" applyFill="1" applyBorder="1" applyAlignment="1">
      <alignment horizontal="center" wrapText="1"/>
    </xf>
    <xf numFmtId="2" fontId="0" fillId="43" borderId="14" xfId="0" applyNumberFormat="1" applyFill="1" applyBorder="1" applyAlignment="1">
      <alignment horizontal="center" wrapText="1"/>
    </xf>
    <xf numFmtId="165" fontId="0" fillId="3" borderId="26" xfId="0" applyNumberFormat="1" applyFill="1" applyBorder="1" applyAlignment="1">
      <alignment horizontal="center" wrapText="1"/>
    </xf>
    <xf numFmtId="165" fontId="0" fillId="42" borderId="27" xfId="0" applyNumberFormat="1" applyFill="1" applyBorder="1" applyAlignment="1">
      <alignment horizontal="center" wrapText="1"/>
    </xf>
    <xf numFmtId="165" fontId="0" fillId="42" borderId="26" xfId="0" applyNumberFormat="1" applyFill="1" applyBorder="1" applyAlignment="1">
      <alignment horizontal="center" wrapText="1"/>
    </xf>
    <xf numFmtId="165" fontId="0" fillId="42" borderId="28" xfId="0" applyNumberFormat="1" applyFill="1" applyBorder="1" applyAlignment="1">
      <alignment horizontal="center"/>
    </xf>
    <xf numFmtId="1" fontId="29" fillId="3" borderId="29" xfId="0" applyNumberFormat="1" applyFont="1" applyFill="1" applyBorder="1" applyAlignment="1">
      <alignment horizontal="center" vertical="center"/>
    </xf>
    <xf numFmtId="0" fontId="0" fillId="0" borderId="32" xfId="0" applyBorder="1"/>
    <xf numFmtId="0" fontId="0" fillId="0" borderId="20" xfId="0" applyBorder="1"/>
    <xf numFmtId="0" fontId="0" fillId="0" borderId="25" xfId="0" applyBorder="1"/>
    <xf numFmtId="165" fontId="0" fillId="3" borderId="27" xfId="0" applyNumberFormat="1" applyFill="1" applyBorder="1" applyAlignment="1">
      <alignment horizontal="center" wrapText="1"/>
    </xf>
    <xf numFmtId="165" fontId="0" fillId="3" borderId="28" xfId="0" applyNumberFormat="1" applyFill="1" applyBorder="1" applyAlignment="1">
      <alignment horizontal="center" wrapText="1"/>
    </xf>
    <xf numFmtId="165" fontId="0" fillId="43" borderId="33" xfId="0" applyNumberFormat="1" applyFill="1" applyBorder="1" applyAlignment="1">
      <alignment horizontal="center"/>
    </xf>
    <xf numFmtId="2" fontId="0" fillId="43" borderId="33" xfId="0" applyNumberFormat="1" applyFill="1" applyBorder="1" applyAlignment="1">
      <alignment horizontal="center" wrapText="1"/>
    </xf>
    <xf numFmtId="2" fontId="0" fillId="43" borderId="33" xfId="0" applyNumberFormat="1" applyFill="1" applyBorder="1"/>
    <xf numFmtId="2" fontId="2" fillId="43" borderId="33" xfId="0" applyNumberFormat="1" applyFont="1" applyFill="1" applyBorder="1"/>
    <xf numFmtId="167" fontId="0" fillId="0" borderId="0" xfId="0" applyNumberFormat="1"/>
    <xf numFmtId="167" fontId="0" fillId="3" borderId="17" xfId="3" applyNumberFormat="1" applyFont="1" applyFill="1" applyBorder="1"/>
    <xf numFmtId="44" fontId="0" fillId="3" borderId="20" xfId="3" applyFont="1" applyFill="1" applyBorder="1"/>
    <xf numFmtId="167" fontId="0" fillId="3" borderId="18" xfId="3" applyNumberFormat="1" applyFont="1" applyFill="1" applyBorder="1"/>
    <xf numFmtId="44" fontId="0" fillId="3" borderId="34" xfId="3" applyFont="1" applyFill="1" applyBorder="1"/>
    <xf numFmtId="167" fontId="2" fillId="3" borderId="16" xfId="3" applyNumberFormat="1" applyFont="1" applyFill="1" applyBorder="1"/>
    <xf numFmtId="9" fontId="2" fillId="3" borderId="25" xfId="1" applyFont="1" applyFill="1" applyBorder="1"/>
    <xf numFmtId="1" fontId="0" fillId="0" borderId="30" xfId="0" applyNumberFormat="1" applyBorder="1"/>
    <xf numFmtId="1" fontId="0" fillId="0" borderId="31" xfId="0" applyNumberFormat="1" applyBorder="1"/>
    <xf numFmtId="1" fontId="0" fillId="0" borderId="17" xfId="0" applyNumberFormat="1" applyBorder="1"/>
    <xf numFmtId="168" fontId="0" fillId="0" borderId="0" xfId="2" applyNumberFormat="1" applyFont="1" applyFill="1" applyBorder="1" applyAlignment="1"/>
    <xf numFmtId="166" fontId="0" fillId="0" borderId="0" xfId="0" applyNumberFormat="1"/>
    <xf numFmtId="2" fontId="0" fillId="0" borderId="20" xfId="0" applyNumberFormat="1" applyBorder="1"/>
    <xf numFmtId="1" fontId="2" fillId="0" borderId="16" xfId="0" applyNumberFormat="1" applyFont="1" applyBorder="1"/>
    <xf numFmtId="1" fontId="2" fillId="0" borderId="15" xfId="0" applyNumberFormat="1" applyFont="1" applyBorder="1"/>
    <xf numFmtId="1" fontId="2" fillId="0" borderId="15" xfId="0" applyNumberFormat="1" applyFont="1" applyBorder="1" applyAlignment="1">
      <alignment horizontal="center"/>
    </xf>
    <xf numFmtId="166" fontId="0" fillId="0" borderId="15" xfId="0" applyNumberFormat="1" applyBorder="1"/>
    <xf numFmtId="2" fontId="0" fillId="0" borderId="15" xfId="0" applyNumberFormat="1" applyBorder="1"/>
    <xf numFmtId="2" fontId="2" fillId="0" borderId="25" xfId="0" applyNumberFormat="1" applyFont="1" applyBorder="1"/>
    <xf numFmtId="1" fontId="2" fillId="0" borderId="27" xfId="0" applyNumberFormat="1" applyFont="1" applyBorder="1" applyAlignment="1">
      <alignment wrapText="1"/>
    </xf>
    <xf numFmtId="165" fontId="2" fillId="0" borderId="26" xfId="0" applyNumberFormat="1" applyFont="1" applyBorder="1" applyAlignment="1">
      <alignment horizontal="center" wrapText="1"/>
    </xf>
    <xf numFmtId="2" fontId="2" fillId="0" borderId="26" xfId="0" applyNumberFormat="1" applyFont="1" applyBorder="1" applyAlignment="1">
      <alignment horizontal="center" wrapText="1"/>
    </xf>
    <xf numFmtId="2" fontId="2" fillId="0" borderId="28" xfId="0" applyNumberFormat="1" applyFont="1" applyBorder="1" applyAlignment="1">
      <alignment horizontal="center" wrapText="1"/>
    </xf>
    <xf numFmtId="165" fontId="2" fillId="42" borderId="27" xfId="0" applyNumberFormat="1" applyFont="1" applyFill="1" applyBorder="1" applyAlignment="1">
      <alignment horizontal="center" wrapText="1"/>
    </xf>
    <xf numFmtId="165" fontId="2" fillId="42" borderId="26" xfId="0" applyNumberFormat="1" applyFont="1" applyFill="1" applyBorder="1" applyAlignment="1">
      <alignment horizontal="center" wrapText="1"/>
    </xf>
    <xf numFmtId="165" fontId="2" fillId="42" borderId="28" xfId="0" applyNumberFormat="1" applyFont="1" applyFill="1" applyBorder="1" applyAlignment="1">
      <alignment horizontal="center"/>
    </xf>
    <xf numFmtId="165" fontId="2" fillId="3" borderId="26" xfId="0" applyNumberFormat="1" applyFont="1" applyFill="1" applyBorder="1" applyAlignment="1">
      <alignment horizontal="center" wrapText="1"/>
    </xf>
    <xf numFmtId="44" fontId="0" fillId="42" borderId="19" xfId="3" applyFont="1" applyFill="1" applyBorder="1"/>
    <xf numFmtId="44" fontId="17" fillId="6" borderId="19" xfId="3" applyFont="1" applyFill="1" applyBorder="1"/>
    <xf numFmtId="170" fontId="2" fillId="3" borderId="2" xfId="2" applyNumberFormat="1" applyFont="1" applyFill="1" applyBorder="1" applyAlignment="1">
      <alignment horizontal="left"/>
    </xf>
    <xf numFmtId="165" fontId="0" fillId="0" borderId="22" xfId="0" applyNumberFormat="1" applyBorder="1"/>
    <xf numFmtId="1" fontId="29" fillId="3" borderId="27" xfId="0" applyNumberFormat="1" applyFont="1" applyFill="1" applyBorder="1" applyAlignment="1">
      <alignment horizontal="center" vertical="center"/>
    </xf>
    <xf numFmtId="165" fontId="0" fillId="0" borderId="30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10" fontId="2" fillId="0" borderId="17" xfId="1" applyNumberFormat="1" applyFont="1" applyFill="1" applyBorder="1" applyAlignment="1">
      <alignment horizontal="right"/>
    </xf>
    <xf numFmtId="10" fontId="2" fillId="2" borderId="17" xfId="1" applyNumberFormat="1" applyFont="1" applyFill="1" applyBorder="1" applyAlignment="1">
      <alignment horizontal="right"/>
    </xf>
    <xf numFmtId="9" fontId="0" fillId="7" borderId="13" xfId="1" applyFont="1" applyFill="1" applyBorder="1" applyAlignment="1">
      <alignment horizontal="center"/>
    </xf>
    <xf numFmtId="10" fontId="3" fillId="7" borderId="13" xfId="1" applyNumberFormat="1" applyFont="1" applyFill="1" applyBorder="1" applyAlignment="1">
      <alignment horizontal="center"/>
    </xf>
    <xf numFmtId="10" fontId="2" fillId="2" borderId="13" xfId="1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right"/>
    </xf>
    <xf numFmtId="165" fontId="2" fillId="0" borderId="16" xfId="0" applyNumberFormat="1" applyFont="1" applyBorder="1" applyAlignment="1">
      <alignment horizontal="center"/>
    </xf>
    <xf numFmtId="169" fontId="2" fillId="0" borderId="15" xfId="0" applyNumberFormat="1" applyFont="1" applyBorder="1"/>
    <xf numFmtId="165" fontId="0" fillId="0" borderId="20" xfId="0" applyNumberFormat="1" applyBorder="1"/>
    <xf numFmtId="165" fontId="0" fillId="43" borderId="18" xfId="0" applyNumberFormat="1" applyFill="1" applyBorder="1" applyAlignment="1">
      <alignment horizontal="center" wrapText="1"/>
    </xf>
    <xf numFmtId="165" fontId="0" fillId="4" borderId="36" xfId="0" applyNumberFormat="1" applyFill="1" applyBorder="1" applyAlignment="1">
      <alignment horizontal="center" wrapText="1"/>
    </xf>
    <xf numFmtId="1" fontId="0" fillId="0" borderId="36" xfId="0" applyNumberFormat="1" applyBorder="1"/>
    <xf numFmtId="165" fontId="0" fillId="0" borderId="15" xfId="0" applyNumberFormat="1" applyBorder="1"/>
    <xf numFmtId="165" fontId="0" fillId="0" borderId="25" xfId="0" applyNumberFormat="1" applyBorder="1"/>
    <xf numFmtId="165" fontId="0" fillId="8" borderId="36" xfId="0" applyNumberFormat="1" applyFill="1" applyBorder="1" applyAlignment="1">
      <alignment horizontal="center" wrapText="1"/>
    </xf>
    <xf numFmtId="165" fontId="0" fillId="0" borderId="37" xfId="0" applyNumberFormat="1" applyBorder="1"/>
    <xf numFmtId="165" fontId="0" fillId="0" borderId="16" xfId="0" applyNumberFormat="1" applyBorder="1" applyAlignment="1">
      <alignment horizontal="right"/>
    </xf>
    <xf numFmtId="9" fontId="3" fillId="7" borderId="15" xfId="1" applyFont="1" applyFill="1" applyBorder="1" applyAlignment="1">
      <alignment horizontal="center"/>
    </xf>
    <xf numFmtId="1" fontId="2" fillId="0" borderId="26" xfId="0" applyNumberFormat="1" applyFont="1" applyBorder="1" applyAlignment="1">
      <alignment horizontal="center" wrapText="1"/>
    </xf>
    <xf numFmtId="1" fontId="0" fillId="4" borderId="0" xfId="0" applyNumberFormat="1" applyFill="1"/>
    <xf numFmtId="2" fontId="0" fillId="4" borderId="0" xfId="0" applyNumberFormat="1" applyFill="1"/>
    <xf numFmtId="1" fontId="0" fillId="8" borderId="17" xfId="0" applyNumberFormat="1" applyFill="1" applyBorder="1"/>
    <xf numFmtId="1" fontId="0" fillId="8" borderId="0" xfId="0" applyNumberFormat="1" applyFill="1"/>
    <xf numFmtId="165" fontId="0" fillId="8" borderId="0" xfId="0" applyNumberFormat="1" applyFill="1"/>
    <xf numFmtId="2" fontId="0" fillId="8" borderId="0" xfId="0" applyNumberFormat="1" applyFill="1"/>
    <xf numFmtId="1" fontId="21" fillId="4" borderId="17" xfId="0" applyNumberFormat="1" applyFont="1" applyFill="1" applyBorder="1"/>
    <xf numFmtId="1" fontId="21" fillId="8" borderId="17" xfId="0" applyNumberFormat="1" applyFont="1" applyFill="1" applyBorder="1"/>
    <xf numFmtId="168" fontId="2" fillId="8" borderId="21" xfId="2" applyNumberFormat="1" applyFont="1" applyFill="1" applyBorder="1" applyAlignment="1"/>
    <xf numFmtId="165" fontId="0" fillId="0" borderId="22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20" xfId="0" applyNumberFormat="1" applyBorder="1" applyAlignment="1">
      <alignment horizontal="left"/>
    </xf>
    <xf numFmtId="2" fontId="0" fillId="0" borderId="20" xfId="0" applyNumberFormat="1" applyBorder="1" applyAlignment="1">
      <alignment horizontal="left"/>
    </xf>
    <xf numFmtId="2" fontId="0" fillId="0" borderId="17" xfId="0" applyNumberFormat="1" applyBorder="1" applyAlignment="1">
      <alignment horizontal="right"/>
    </xf>
    <xf numFmtId="0" fontId="0" fillId="0" borderId="12" xfId="0" applyBorder="1"/>
    <xf numFmtId="0" fontId="0" fillId="0" borderId="38" xfId="0" applyBorder="1"/>
    <xf numFmtId="165" fontId="32" fillId="9" borderId="30" xfId="0" applyNumberFormat="1" applyFont="1" applyFill="1" applyBorder="1" applyAlignment="1">
      <alignment horizontal="center"/>
    </xf>
    <xf numFmtId="166" fontId="37" fillId="6" borderId="17" xfId="0" applyNumberFormat="1" applyFont="1" applyFill="1" applyBorder="1" applyAlignment="1">
      <alignment horizontal="center"/>
    </xf>
    <xf numFmtId="165" fontId="32" fillId="0" borderId="17" xfId="0" applyNumberFormat="1" applyFont="1" applyBorder="1" applyAlignment="1">
      <alignment horizontal="center"/>
    </xf>
    <xf numFmtId="1" fontId="0" fillId="43" borderId="31" xfId="0" applyNumberFormat="1" applyFill="1" applyBorder="1"/>
    <xf numFmtId="165" fontId="0" fillId="43" borderId="31" xfId="0" applyNumberFormat="1" applyFill="1" applyBorder="1"/>
    <xf numFmtId="2" fontId="0" fillId="43" borderId="31" xfId="0" applyNumberFormat="1" applyFill="1" applyBorder="1"/>
    <xf numFmtId="165" fontId="0" fillId="43" borderId="32" xfId="0" applyNumberFormat="1" applyFill="1" applyBorder="1"/>
    <xf numFmtId="1" fontId="0" fillId="43" borderId="0" xfId="0" applyNumberFormat="1" applyFill="1"/>
    <xf numFmtId="165" fontId="0" fillId="43" borderId="0" xfId="0" applyNumberFormat="1" applyFill="1"/>
    <xf numFmtId="2" fontId="0" fillId="43" borderId="0" xfId="0" applyNumberFormat="1" applyFill="1"/>
    <xf numFmtId="165" fontId="0" fillId="43" borderId="20" xfId="0" applyNumberFormat="1" applyFill="1" applyBorder="1"/>
    <xf numFmtId="1" fontId="0" fillId="43" borderId="17" xfId="0" applyNumberFormat="1" applyFill="1" applyBorder="1" applyAlignment="1">
      <alignment horizontal="right"/>
    </xf>
    <xf numFmtId="1" fontId="0" fillId="43" borderId="0" xfId="0" applyNumberFormat="1" applyFill="1" applyAlignment="1">
      <alignment horizontal="center"/>
    </xf>
    <xf numFmtId="165" fontId="0" fillId="43" borderId="0" xfId="0" applyNumberFormat="1" applyFill="1" applyAlignment="1">
      <alignment horizontal="center"/>
    </xf>
    <xf numFmtId="2" fontId="0" fillId="43" borderId="0" xfId="0" applyNumberFormat="1" applyFill="1" applyAlignment="1">
      <alignment horizontal="left"/>
    </xf>
    <xf numFmtId="1" fontId="0" fillId="43" borderId="0" xfId="0" applyNumberFormat="1" applyFill="1" applyAlignment="1">
      <alignment horizontal="left"/>
    </xf>
    <xf numFmtId="1" fontId="0" fillId="43" borderId="16" xfId="0" applyNumberFormat="1" applyFill="1" applyBorder="1" applyAlignment="1">
      <alignment horizontal="right"/>
    </xf>
    <xf numFmtId="1" fontId="0" fillId="43" borderId="15" xfId="0" applyNumberFormat="1" applyFill="1" applyBorder="1" applyAlignment="1">
      <alignment horizontal="center"/>
    </xf>
    <xf numFmtId="165" fontId="0" fillId="43" borderId="15" xfId="0" applyNumberFormat="1" applyFill="1" applyBorder="1" applyAlignment="1">
      <alignment horizontal="center"/>
    </xf>
    <xf numFmtId="2" fontId="0" fillId="43" borderId="15" xfId="0" applyNumberFormat="1" applyFill="1" applyBorder="1"/>
    <xf numFmtId="165" fontId="0" fillId="43" borderId="15" xfId="0" applyNumberFormat="1" applyFill="1" applyBorder="1"/>
    <xf numFmtId="165" fontId="0" fillId="43" borderId="25" xfId="0" applyNumberFormat="1" applyFill="1" applyBorder="1"/>
    <xf numFmtId="1" fontId="0" fillId="43" borderId="31" xfId="0" applyNumberFormat="1" applyFill="1" applyBorder="1" applyAlignment="1">
      <alignment horizontal="center"/>
    </xf>
    <xf numFmtId="165" fontId="0" fillId="43" borderId="31" xfId="0" applyNumberFormat="1" applyFill="1" applyBorder="1" applyAlignment="1">
      <alignment horizontal="center"/>
    </xf>
    <xf numFmtId="1" fontId="0" fillId="43" borderId="17" xfId="0" applyNumberFormat="1" applyFill="1" applyBorder="1"/>
    <xf numFmtId="0" fontId="25" fillId="43" borderId="0" xfId="0" applyFont="1" applyFill="1" applyAlignment="1">
      <alignment horizontal="left" vertical="center" wrapText="1"/>
    </xf>
    <xf numFmtId="0" fontId="0" fillId="43" borderId="0" xfId="0" applyFill="1"/>
    <xf numFmtId="0" fontId="27" fillId="43" borderId="0" xfId="0" applyFont="1" applyFill="1" applyAlignment="1">
      <alignment horizontal="left" vertical="center" wrapText="1"/>
    </xf>
    <xf numFmtId="1" fontId="0" fillId="43" borderId="16" xfId="0" applyNumberFormat="1" applyFill="1" applyBorder="1"/>
    <xf numFmtId="1" fontId="0" fillId="43" borderId="15" xfId="0" applyNumberFormat="1" applyFill="1" applyBorder="1"/>
    <xf numFmtId="0" fontId="43" fillId="43" borderId="0" xfId="0" applyFont="1" applyFill="1" applyAlignment="1">
      <alignment horizontal="left" vertical="center"/>
    </xf>
    <xf numFmtId="0" fontId="22" fillId="43" borderId="0" xfId="0" applyFont="1" applyFill="1" applyAlignment="1">
      <alignment horizontal="left" vertical="center"/>
    </xf>
    <xf numFmtId="0" fontId="20" fillId="43" borderId="0" xfId="0" applyFont="1" applyFill="1"/>
    <xf numFmtId="10" fontId="22" fillId="43" borderId="0" xfId="0" applyNumberFormat="1" applyFont="1" applyFill="1" applyAlignment="1">
      <alignment horizontal="right" vertical="center"/>
    </xf>
    <xf numFmtId="10" fontId="43" fillId="43" borderId="0" xfId="0" applyNumberFormat="1" applyFont="1" applyFill="1" applyAlignment="1">
      <alignment horizontal="right" vertical="center"/>
    </xf>
    <xf numFmtId="9" fontId="2" fillId="42" borderId="2" xfId="2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171" fontId="0" fillId="2" borderId="0" xfId="3" applyNumberFormat="1" applyFont="1" applyFill="1"/>
    <xf numFmtId="1" fontId="0" fillId="45" borderId="17" xfId="0" applyNumberFormat="1" applyFill="1" applyBorder="1"/>
    <xf numFmtId="1" fontId="0" fillId="45" borderId="0" xfId="0" applyNumberFormat="1" applyFill="1"/>
    <xf numFmtId="168" fontId="0" fillId="45" borderId="0" xfId="2" applyNumberFormat="1" applyFont="1" applyFill="1" applyBorder="1" applyAlignment="1"/>
    <xf numFmtId="166" fontId="0" fillId="45" borderId="0" xfId="0" applyNumberFormat="1" applyFill="1"/>
    <xf numFmtId="2" fontId="0" fillId="45" borderId="0" xfId="0" applyNumberFormat="1" applyFill="1"/>
    <xf numFmtId="2" fontId="0" fillId="45" borderId="20" xfId="0" applyNumberFormat="1" applyFill="1" applyBorder="1"/>
    <xf numFmtId="1" fontId="0" fillId="44" borderId="18" xfId="0" applyNumberFormat="1" applyFill="1" applyBorder="1"/>
    <xf numFmtId="1" fontId="0" fillId="44" borderId="14" xfId="0" applyNumberFormat="1" applyFill="1" applyBorder="1"/>
    <xf numFmtId="168" fontId="0" fillId="44" borderId="14" xfId="2" applyNumberFormat="1" applyFont="1" applyFill="1" applyBorder="1" applyAlignment="1"/>
    <xf numFmtId="166" fontId="0" fillId="44" borderId="14" xfId="0" applyNumberFormat="1" applyFill="1" applyBorder="1"/>
    <xf numFmtId="2" fontId="0" fillId="44" borderId="14" xfId="0" applyNumberFormat="1" applyFill="1" applyBorder="1"/>
    <xf numFmtId="2" fontId="0" fillId="44" borderId="19" xfId="0" applyNumberFormat="1" applyFill="1" applyBorder="1"/>
    <xf numFmtId="166" fontId="0" fillId="8" borderId="0" xfId="0" applyNumberFormat="1" applyFill="1"/>
    <xf numFmtId="2" fontId="0" fillId="8" borderId="20" xfId="0" applyNumberFormat="1" applyFill="1" applyBorder="1"/>
    <xf numFmtId="1" fontId="0" fillId="10" borderId="24" xfId="0" applyNumberFormat="1" applyFill="1" applyBorder="1"/>
    <xf numFmtId="1" fontId="0" fillId="10" borderId="23" xfId="0" applyNumberFormat="1" applyFill="1" applyBorder="1"/>
    <xf numFmtId="168" fontId="0" fillId="10" borderId="23" xfId="2" applyNumberFormat="1" applyFont="1" applyFill="1" applyBorder="1" applyAlignment="1"/>
    <xf numFmtId="166" fontId="0" fillId="10" borderId="23" xfId="0" applyNumberFormat="1" applyFill="1" applyBorder="1"/>
    <xf numFmtId="2" fontId="0" fillId="10" borderId="23" xfId="0" applyNumberFormat="1" applyFill="1" applyBorder="1"/>
    <xf numFmtId="2" fontId="0" fillId="10" borderId="34" xfId="0" applyNumberFormat="1" applyFill="1" applyBorder="1"/>
    <xf numFmtId="1" fontId="0" fillId="4" borderId="16" xfId="0" applyNumberFormat="1" applyFill="1" applyBorder="1"/>
    <xf numFmtId="1" fontId="0" fillId="4" borderId="15" xfId="0" applyNumberFormat="1" applyFill="1" applyBorder="1"/>
    <xf numFmtId="168" fontId="2" fillId="4" borderId="40" xfId="2" applyNumberFormat="1" applyFont="1" applyFill="1" applyBorder="1" applyAlignment="1"/>
    <xf numFmtId="166" fontId="0" fillId="4" borderId="15" xfId="0" applyNumberFormat="1" applyFill="1" applyBorder="1"/>
    <xf numFmtId="2" fontId="0" fillId="4" borderId="15" xfId="0" applyNumberFormat="1" applyFill="1" applyBorder="1"/>
    <xf numFmtId="2" fontId="0" fillId="4" borderId="25" xfId="0" applyNumberFormat="1" applyFill="1" applyBorder="1"/>
    <xf numFmtId="2" fontId="0" fillId="43" borderId="39" xfId="0" applyNumberFormat="1" applyFill="1" applyBorder="1"/>
    <xf numFmtId="167" fontId="0" fillId="42" borderId="16" xfId="3" applyNumberFormat="1" applyFont="1" applyFill="1" applyBorder="1"/>
    <xf numFmtId="167" fontId="0" fillId="3" borderId="15" xfId="3" applyNumberFormat="1" applyFont="1" applyFill="1" applyBorder="1"/>
    <xf numFmtId="167" fontId="0" fillId="42" borderId="15" xfId="3" applyNumberFormat="1" applyFont="1" applyFill="1" applyBorder="1"/>
    <xf numFmtId="44" fontId="0" fillId="42" borderId="25" xfId="3" applyFont="1" applyFill="1" applyBorder="1"/>
    <xf numFmtId="167" fontId="0" fillId="3" borderId="16" xfId="3" applyNumberFormat="1" applyFont="1" applyFill="1" applyBorder="1"/>
    <xf numFmtId="44" fontId="0" fillId="3" borderId="25" xfId="3" applyFont="1" applyFill="1" applyBorder="1"/>
    <xf numFmtId="0" fontId="22" fillId="43" borderId="0" xfId="0" applyFont="1" applyFill="1" applyAlignment="1">
      <alignment vertical="center"/>
    </xf>
    <xf numFmtId="0" fontId="22" fillId="43" borderId="31" xfId="0" applyFont="1" applyFill="1" applyBorder="1" applyAlignment="1">
      <alignment vertical="center"/>
    </xf>
    <xf numFmtId="0" fontId="0" fillId="43" borderId="31" xfId="0" applyFill="1" applyBorder="1"/>
    <xf numFmtId="0" fontId="0" fillId="43" borderId="32" xfId="0" applyFill="1" applyBorder="1"/>
    <xf numFmtId="0" fontId="20" fillId="43" borderId="0" xfId="0" applyFont="1" applyFill="1" applyAlignment="1">
      <alignment horizontal="right"/>
    </xf>
    <xf numFmtId="165" fontId="19" fillId="43" borderId="0" xfId="0" applyNumberFormat="1" applyFont="1" applyFill="1"/>
    <xf numFmtId="0" fontId="0" fillId="43" borderId="20" xfId="0" applyFill="1" applyBorder="1"/>
    <xf numFmtId="0" fontId="20" fillId="43" borderId="0" xfId="0" applyFont="1" applyFill="1" applyAlignment="1">
      <alignment horizontal="center"/>
    </xf>
    <xf numFmtId="165" fontId="20" fillId="43" borderId="0" xfId="0" applyNumberFormat="1" applyFont="1" applyFill="1"/>
    <xf numFmtId="44" fontId="20" fillId="43" borderId="0" xfId="0" applyNumberFormat="1" applyFont="1" applyFill="1"/>
    <xf numFmtId="0" fontId="0" fillId="43" borderId="15" xfId="0" applyFill="1" applyBorder="1"/>
    <xf numFmtId="164" fontId="0" fillId="43" borderId="15" xfId="0" applyNumberFormat="1" applyFill="1" applyBorder="1"/>
    <xf numFmtId="0" fontId="20" fillId="43" borderId="15" xfId="0" applyFont="1" applyFill="1" applyBorder="1"/>
    <xf numFmtId="165" fontId="19" fillId="43" borderId="15" xfId="0" applyNumberFormat="1" applyFont="1" applyFill="1" applyBorder="1"/>
    <xf numFmtId="0" fontId="0" fillId="43" borderId="25" xfId="0" applyFill="1" applyBorder="1"/>
    <xf numFmtId="0" fontId="0" fillId="43" borderId="17" xfId="0" applyFill="1" applyBorder="1"/>
    <xf numFmtId="165" fontId="0" fillId="43" borderId="17" xfId="0" applyNumberFormat="1" applyFill="1" applyBorder="1"/>
    <xf numFmtId="165" fontId="0" fillId="43" borderId="16" xfId="0" applyNumberFormat="1" applyFill="1" applyBorder="1"/>
    <xf numFmtId="0" fontId="20" fillId="43" borderId="31" xfId="0" applyFont="1" applyFill="1" applyBorder="1"/>
    <xf numFmtId="165" fontId="19" fillId="43" borderId="31" xfId="0" applyNumberFormat="1" applyFont="1" applyFill="1" applyBorder="1"/>
    <xf numFmtId="0" fontId="22" fillId="0" borderId="17" xfId="0" applyFont="1" applyBorder="1" applyAlignment="1">
      <alignment vertical="center"/>
    </xf>
    <xf numFmtId="0" fontId="22" fillId="43" borderId="17" xfId="0" applyFont="1" applyFill="1" applyBorder="1" applyAlignment="1">
      <alignment horizontal="right" vertical="center"/>
    </xf>
    <xf numFmtId="165" fontId="39" fillId="43" borderId="17" xfId="0" applyNumberFormat="1" applyFont="1" applyFill="1" applyBorder="1" applyAlignment="1">
      <alignment horizontal="right"/>
    </xf>
    <xf numFmtId="166" fontId="39" fillId="43" borderId="17" xfId="0" applyNumberFormat="1" applyFont="1" applyFill="1" applyBorder="1" applyAlignment="1">
      <alignment horizontal="right"/>
    </xf>
    <xf numFmtId="165" fontId="20" fillId="43" borderId="17" xfId="0" applyNumberFormat="1" applyFont="1" applyFill="1" applyBorder="1" applyAlignment="1">
      <alignment horizontal="right"/>
    </xf>
    <xf numFmtId="0" fontId="20" fillId="43" borderId="17" xfId="0" applyFont="1" applyFill="1" applyBorder="1" applyAlignment="1">
      <alignment horizontal="right"/>
    </xf>
    <xf numFmtId="165" fontId="20" fillId="43" borderId="17" xfId="0" applyNumberFormat="1" applyFont="1" applyFill="1" applyBorder="1"/>
    <xf numFmtId="0" fontId="20" fillId="43" borderId="17" xfId="0" applyFont="1" applyFill="1" applyBorder="1"/>
    <xf numFmtId="0" fontId="24" fillId="43" borderId="0" xfId="0" applyFont="1" applyFill="1"/>
    <xf numFmtId="0" fontId="0" fillId="43" borderId="16" xfId="0" applyFill="1" applyBorder="1"/>
    <xf numFmtId="44" fontId="2" fillId="42" borderId="16" xfId="3" applyFont="1" applyFill="1" applyBorder="1"/>
    <xf numFmtId="44" fontId="2" fillId="42" borderId="15" xfId="3" applyFont="1" applyFill="1" applyBorder="1"/>
    <xf numFmtId="44" fontId="0" fillId="42" borderId="18" xfId="3" applyFont="1" applyFill="1" applyBorder="1"/>
    <xf numFmtId="44" fontId="0" fillId="42" borderId="14" xfId="3" applyFont="1" applyFill="1" applyBorder="1"/>
    <xf numFmtId="44" fontId="2" fillId="42" borderId="14" xfId="3" applyFont="1" applyFill="1" applyBorder="1"/>
    <xf numFmtId="44" fontId="0" fillId="42" borderId="17" xfId="3" applyFont="1" applyFill="1" applyBorder="1"/>
    <xf numFmtId="44" fontId="2" fillId="42" borderId="0" xfId="3" applyFont="1" applyFill="1"/>
    <xf numFmtId="44" fontId="0" fillId="42" borderId="24" xfId="3" applyFont="1" applyFill="1" applyBorder="1"/>
    <xf numFmtId="44" fontId="0" fillId="42" borderId="23" xfId="3" applyFont="1" applyFill="1" applyBorder="1"/>
    <xf numFmtId="44" fontId="2" fillId="42" borderId="23" xfId="3" applyFont="1" applyFill="1" applyBorder="1"/>
    <xf numFmtId="44" fontId="0" fillId="42" borderId="16" xfId="3" applyFont="1" applyFill="1" applyBorder="1"/>
    <xf numFmtId="44" fontId="0" fillId="42" borderId="15" xfId="3" applyFont="1" applyFill="1" applyBorder="1"/>
    <xf numFmtId="44" fontId="0" fillId="3" borderId="0" xfId="3" applyFont="1" applyFill="1"/>
    <xf numFmtId="44" fontId="2" fillId="3" borderId="0" xfId="3" applyFont="1" applyFill="1"/>
    <xf numFmtId="44" fontId="0" fillId="3" borderId="18" xfId="3" applyFont="1" applyFill="1" applyBorder="1"/>
    <xf numFmtId="44" fontId="0" fillId="3" borderId="14" xfId="3" applyFont="1" applyFill="1" applyBorder="1"/>
    <xf numFmtId="44" fontId="2" fillId="3" borderId="14" xfId="3" applyFont="1" applyFill="1" applyBorder="1"/>
    <xf numFmtId="44" fontId="0" fillId="3" borderId="0" xfId="3" applyFont="1" applyFill="1" applyBorder="1"/>
    <xf numFmtId="44" fontId="2" fillId="3" borderId="0" xfId="3" applyFont="1" applyFill="1" applyBorder="1"/>
    <xf numFmtId="44" fontId="0" fillId="3" borderId="23" xfId="3" applyFont="1" applyFill="1" applyBorder="1"/>
    <xf numFmtId="44" fontId="2" fillId="3" borderId="23" xfId="3" applyFont="1" applyFill="1" applyBorder="1"/>
    <xf numFmtId="44" fontId="0" fillId="3" borderId="15" xfId="3" applyFont="1" applyFill="1" applyBorder="1"/>
    <xf numFmtId="44" fontId="2" fillId="3" borderId="15" xfId="3" applyFont="1" applyFill="1" applyBorder="1"/>
    <xf numFmtId="2" fontId="0" fillId="9" borderId="31" xfId="0" applyNumberFormat="1" applyFill="1" applyBorder="1"/>
    <xf numFmtId="2" fontId="17" fillId="6" borderId="0" xfId="0" applyNumberFormat="1" applyFont="1" applyFill="1"/>
    <xf numFmtId="164" fontId="22" fillId="43" borderId="0" xfId="2" applyFont="1" applyFill="1" applyAlignment="1">
      <alignment horizontal="left" vertical="center"/>
    </xf>
    <xf numFmtId="168" fontId="22" fillId="43" borderId="0" xfId="2" applyNumberFormat="1" applyFont="1" applyFill="1" applyAlignment="1">
      <alignment horizontal="left" vertical="center"/>
    </xf>
    <xf numFmtId="0" fontId="22" fillId="43" borderId="0" xfId="0" applyFont="1" applyFill="1" applyAlignment="1">
      <alignment horizontal="right" vertical="center"/>
    </xf>
    <xf numFmtId="2" fontId="22" fillId="43" borderId="0" xfId="0" applyNumberFormat="1" applyFont="1" applyFill="1" applyAlignment="1">
      <alignment horizontal="right" vertical="center"/>
    </xf>
    <xf numFmtId="0" fontId="47" fillId="43" borderId="17" xfId="0" applyFont="1" applyFill="1" applyBorder="1"/>
    <xf numFmtId="0" fontId="47" fillId="43" borderId="0" xfId="0" applyFont="1" applyFill="1"/>
    <xf numFmtId="0" fontId="48" fillId="43" borderId="17" xfId="0" applyFont="1" applyFill="1" applyBorder="1" applyAlignment="1">
      <alignment horizontal="right" vertical="center"/>
    </xf>
    <xf numFmtId="164" fontId="48" fillId="43" borderId="0" xfId="0" applyNumberFormat="1" applyFont="1" applyFill="1" applyAlignment="1">
      <alignment horizontal="right" vertical="center"/>
    </xf>
    <xf numFmtId="165" fontId="2" fillId="3" borderId="27" xfId="0" applyNumberFormat="1" applyFont="1" applyFill="1" applyBorder="1" applyAlignment="1">
      <alignment horizontal="center" vertical="center" wrapText="1"/>
    </xf>
    <xf numFmtId="165" fontId="2" fillId="3" borderId="26" xfId="0" applyNumberFormat="1" applyFont="1" applyFill="1" applyBorder="1" applyAlignment="1">
      <alignment horizontal="center" vertical="center" wrapText="1"/>
    </xf>
    <xf numFmtId="165" fontId="2" fillId="3" borderId="28" xfId="0" applyNumberFormat="1" applyFont="1" applyFill="1" applyBorder="1" applyAlignment="1">
      <alignment horizontal="center" vertical="center" wrapText="1"/>
    </xf>
    <xf numFmtId="0" fontId="25" fillId="43" borderId="0" xfId="0" applyFont="1" applyFill="1" applyAlignment="1">
      <alignment horizontal="left" vertical="center" wrapText="1"/>
    </xf>
    <xf numFmtId="0" fontId="27" fillId="43" borderId="0" xfId="0" applyFont="1" applyFill="1" applyAlignment="1">
      <alignment horizontal="left" vertical="center" wrapText="1"/>
    </xf>
    <xf numFmtId="49" fontId="0" fillId="42" borderId="16" xfId="0" applyNumberFormat="1" applyFill="1" applyBorder="1" applyAlignment="1">
      <alignment horizontal="center" vertical="center" wrapText="1"/>
    </xf>
    <xf numFmtId="49" fontId="0" fillId="42" borderId="15" xfId="0" applyNumberFormat="1" applyFill="1" applyBorder="1" applyAlignment="1">
      <alignment horizontal="center" vertical="center" wrapText="1"/>
    </xf>
    <xf numFmtId="49" fontId="0" fillId="42" borderId="25" xfId="0" applyNumberFormat="1" applyFill="1" applyBorder="1" applyAlignment="1">
      <alignment horizontal="center" vertical="center" wrapText="1"/>
    </xf>
    <xf numFmtId="165" fontId="0" fillId="3" borderId="15" xfId="0" applyNumberFormat="1" applyFill="1" applyBorder="1" applyAlignment="1">
      <alignment horizontal="center" wrapText="1"/>
    </xf>
    <xf numFmtId="165" fontId="0" fillId="3" borderId="25" xfId="0" applyNumberFormat="1" applyFill="1" applyBorder="1" applyAlignment="1">
      <alignment horizontal="center" wrapText="1"/>
    </xf>
    <xf numFmtId="165" fontId="0" fillId="0" borderId="26" xfId="0" applyNumberFormat="1" applyBorder="1" applyAlignment="1">
      <alignment horizontal="center" vertical="center" wrapText="1"/>
    </xf>
    <xf numFmtId="165" fontId="0" fillId="0" borderId="28" xfId="0" applyNumberFormat="1" applyBorder="1" applyAlignment="1">
      <alignment horizontal="center" vertical="center" wrapText="1"/>
    </xf>
    <xf numFmtId="165" fontId="2" fillId="3" borderId="35" xfId="0" applyNumberFormat="1" applyFont="1" applyFill="1" applyBorder="1" applyAlignment="1">
      <alignment horizontal="center" vertical="center" wrapText="1"/>
    </xf>
    <xf numFmtId="0" fontId="0" fillId="0" borderId="0" xfId="0"/>
    <xf numFmtId="0" fontId="22" fillId="43" borderId="0" xfId="0" applyFont="1" applyFill="1" applyAlignment="1">
      <alignment vertical="center"/>
    </xf>
    <xf numFmtId="0" fontId="24" fillId="0" borderId="0" xfId="0" applyFont="1" applyAlignment="1">
      <alignment vertical="center"/>
    </xf>
  </cellXfs>
  <cellStyles count="46">
    <cellStyle name="20 % - zvýraznenie1" xfId="22" builtinId="30" customBuiltin="1"/>
    <cellStyle name="20 % - zvýraznenie2" xfId="26" builtinId="34" customBuiltin="1"/>
    <cellStyle name="20 % - zvýraznenie3" xfId="30" builtinId="38" customBuiltin="1"/>
    <cellStyle name="20 % - zvýraznenie4" xfId="34" builtinId="42" customBuiltin="1"/>
    <cellStyle name="20 % - zvýraznenie5" xfId="38" builtinId="46" customBuiltin="1"/>
    <cellStyle name="20 % - zvýraznenie6" xfId="42" builtinId="50" customBuiltin="1"/>
    <cellStyle name="40 % - zvýraznenie1" xfId="23" builtinId="31" customBuiltin="1"/>
    <cellStyle name="40 % - zvýraznenie2" xfId="27" builtinId="35" customBuiltin="1"/>
    <cellStyle name="40 % - zvýraznenie3" xfId="31" builtinId="39" customBuiltin="1"/>
    <cellStyle name="40 % - zvýraznenie4" xfId="35" builtinId="43" customBuiltin="1"/>
    <cellStyle name="40 % - zvýraznenie5" xfId="39" builtinId="47" customBuiltin="1"/>
    <cellStyle name="40 % - zvýraznenie6" xfId="43" builtinId="51" customBuiltin="1"/>
    <cellStyle name="60 % - zvýraznenie1" xfId="24" builtinId="32" customBuiltin="1"/>
    <cellStyle name="60 % - zvýraznenie2" xfId="28" builtinId="36" customBuiltin="1"/>
    <cellStyle name="60 % - zvýraznenie3" xfId="32" builtinId="40" customBuiltin="1"/>
    <cellStyle name="60 % - zvýraznenie4" xfId="36" builtinId="44" customBuiltin="1"/>
    <cellStyle name="60 % - zvýraznenie5" xfId="40" builtinId="48" customBuiltin="1"/>
    <cellStyle name="60 % - zvýraznenie6" xfId="44" builtinId="52" customBuiltin="1"/>
    <cellStyle name="Čiarka" xfId="2" builtinId="3"/>
    <cellStyle name="Dobrá" xfId="9" builtinId="26" customBuiltin="1"/>
    <cellStyle name="Kontrolná bunka" xfId="16" builtinId="23" customBuiltin="1"/>
    <cellStyle name="Mena" xfId="3" builtinId="4"/>
    <cellStyle name="Nadpis 1" xfId="5" builtinId="16" customBuiltin="1"/>
    <cellStyle name="Nadpis 2" xfId="6" builtinId="17" customBuiltin="1"/>
    <cellStyle name="Nadpis 3" xfId="7" builtinId="18" customBuiltin="1"/>
    <cellStyle name="Nadpis 4" xfId="8" builtinId="19" customBuiltin="1"/>
    <cellStyle name="Názov" xfId="4" builtinId="15" customBuiltin="1"/>
    <cellStyle name="Neutrálna" xfId="11" builtinId="28" customBuiltin="1"/>
    <cellStyle name="Normálna" xfId="0" builtinId="0"/>
    <cellStyle name="Normální_1 iterace" xfId="45" xr:uid="{00000000-0005-0000-0000-00001C000000}"/>
    <cellStyle name="Percentá" xfId="1" builtinId="5"/>
    <cellStyle name="Poznámka" xfId="18" builtinId="10" customBuiltin="1"/>
    <cellStyle name="Prepojená bunka" xfId="15" builtinId="24" customBuiltin="1"/>
    <cellStyle name="Spolu" xfId="20" builtinId="25" customBuiltin="1"/>
    <cellStyle name="Text upozornenia" xfId="17" builtinId="11" customBuiltin="1"/>
    <cellStyle name="Vstup" xfId="12" builtinId="20" customBuiltin="1"/>
    <cellStyle name="Výpočet" xfId="14" builtinId="22" customBuiltin="1"/>
    <cellStyle name="Výstup" xfId="13" builtinId="21" customBuiltin="1"/>
    <cellStyle name="Vysvetľujúci text" xfId="19" builtinId="53" customBuiltin="1"/>
    <cellStyle name="Zlá" xfId="10" builtinId="27" customBuiltin="1"/>
    <cellStyle name="Zvýraznenie1" xfId="21" builtinId="29" customBuiltin="1"/>
    <cellStyle name="Zvýraznenie2" xfId="25" builtinId="33" customBuiltin="1"/>
    <cellStyle name="Zvýraznenie3" xfId="29" builtinId="37" customBuiltin="1"/>
    <cellStyle name="Zvýraznenie4" xfId="33" builtinId="41" customBuiltin="1"/>
    <cellStyle name="Zvýraznenie5" xfId="37" builtinId="45" customBuiltin="1"/>
    <cellStyle name="Zvýraznenie6" xfId="41" builtinId="49" customBuiltin="1"/>
  </cellStyles>
  <dxfs count="0"/>
  <tableStyles count="0" defaultTableStyle="TableStyleMedium2" defaultPivotStyle="PivotStyleLight16"/>
  <colors>
    <mruColors>
      <color rgb="FF0BAD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6773155306172"/>
          <c:y val="0.10833570803649542"/>
          <c:w val="0.65513872534463768"/>
          <c:h val="0.6443177102862142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Výpočty!$D$2</c:f>
              <c:strCache>
                <c:ptCount val="1"/>
                <c:pt idx="0">
                  <c:v>Dk/m2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D0-4B10-9EFD-F50F3A702000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D0-4B10-9EFD-F50F3A702000}"/>
              </c:ext>
            </c:extLst>
          </c:dPt>
          <c:dPt>
            <c:idx val="5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D0-4B10-9EFD-F50F3A702000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D0-4B10-9EFD-F50F3A702000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2D0-4B10-9EFD-F50F3A702000}"/>
              </c:ext>
            </c:extLst>
          </c:dPt>
          <c:val>
            <c:numRef>
              <c:f>Výpočty!$D$3:$D$63</c:f>
              <c:numCache>
                <c:formatCode>0.0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1.5812776723592663</c:v>
                </c:pt>
                <c:pt idx="3">
                  <c:v>1.6858668165214947</c:v>
                </c:pt>
                <c:pt idx="4">
                  <c:v>3.105986633837496</c:v>
                </c:pt>
                <c:pt idx="5">
                  <c:v>3.1198753117206985</c:v>
                </c:pt>
                <c:pt idx="6">
                  <c:v>8.1173321167883206</c:v>
                </c:pt>
                <c:pt idx="7">
                  <c:v>14.935814310377902</c:v>
                </c:pt>
                <c:pt idx="8">
                  <c:v>15.11369679915582</c:v>
                </c:pt>
                <c:pt idx="9">
                  <c:v>15.273591276820261</c:v>
                </c:pt>
                <c:pt idx="10">
                  <c:v>15.644392335766423</c:v>
                </c:pt>
                <c:pt idx="11">
                  <c:v>15.95037050556671</c:v>
                </c:pt>
                <c:pt idx="12">
                  <c:v>17.700598540145986</c:v>
                </c:pt>
                <c:pt idx="13">
                  <c:v>18.658962209859965</c:v>
                </c:pt>
                <c:pt idx="14">
                  <c:v>18.968089391904854</c:v>
                </c:pt>
                <c:pt idx="15">
                  <c:v>19.941516004220894</c:v>
                </c:pt>
                <c:pt idx="16">
                  <c:v>22.057424712538786</c:v>
                </c:pt>
                <c:pt idx="17">
                  <c:v>24.122971345135973</c:v>
                </c:pt>
                <c:pt idx="18">
                  <c:v>24.833003869152304</c:v>
                </c:pt>
                <c:pt idx="19">
                  <c:v>25.701091240875911</c:v>
                </c:pt>
                <c:pt idx="20">
                  <c:v>27.100747400955321</c:v>
                </c:pt>
                <c:pt idx="21">
                  <c:v>27.152464480874318</c:v>
                </c:pt>
                <c:pt idx="22">
                  <c:v>30.413049595497714</c:v>
                </c:pt>
                <c:pt idx="23">
                  <c:v>30.581660578814269</c:v>
                </c:pt>
                <c:pt idx="24">
                  <c:v>31.290733352065182</c:v>
                </c:pt>
                <c:pt idx="25">
                  <c:v>32.116895985401463</c:v>
                </c:pt>
                <c:pt idx="26">
                  <c:v>32.390649058724357</c:v>
                </c:pt>
                <c:pt idx="27">
                  <c:v>35.260000000000005</c:v>
                </c:pt>
                <c:pt idx="28">
                  <c:v>37.862396422704876</c:v>
                </c:pt>
                <c:pt idx="29">
                  <c:v>40.061297445255477</c:v>
                </c:pt>
                <c:pt idx="30">
                  <c:v>40.224756954200615</c:v>
                </c:pt>
                <c:pt idx="31">
                  <c:v>42.598615000959143</c:v>
                </c:pt>
                <c:pt idx="32">
                  <c:v>44.177747764190542</c:v>
                </c:pt>
                <c:pt idx="33">
                  <c:v>44.489282562823703</c:v>
                </c:pt>
                <c:pt idx="34">
                  <c:v>44.661843123461132</c:v>
                </c:pt>
                <c:pt idx="35">
                  <c:v>45.561643967005558</c:v>
                </c:pt>
                <c:pt idx="36">
                  <c:v>45.923961787018818</c:v>
                </c:pt>
                <c:pt idx="37">
                  <c:v>46.825463553009065</c:v>
                </c:pt>
                <c:pt idx="38">
                  <c:v>46.935900711808721</c:v>
                </c:pt>
                <c:pt idx="39">
                  <c:v>50.137481533591277</c:v>
                </c:pt>
                <c:pt idx="40">
                  <c:v>56.362490875912407</c:v>
                </c:pt>
                <c:pt idx="41">
                  <c:v>61.662685593708041</c:v>
                </c:pt>
                <c:pt idx="42">
                  <c:v>64.710077383046084</c:v>
                </c:pt>
                <c:pt idx="43">
                  <c:v>66.234095637890135</c:v>
                </c:pt>
                <c:pt idx="44">
                  <c:v>68.553217195841526</c:v>
                </c:pt>
                <c:pt idx="45">
                  <c:v>69.178567256798686</c:v>
                </c:pt>
                <c:pt idx="46">
                  <c:v>70.046084788029916</c:v>
                </c:pt>
                <c:pt idx="47">
                  <c:v>70.674745827738349</c:v>
                </c:pt>
                <c:pt idx="48">
                  <c:v>70.833681328709631</c:v>
                </c:pt>
                <c:pt idx="49">
                  <c:v>73.084495644844054</c:v>
                </c:pt>
                <c:pt idx="50">
                  <c:v>74.705493116043826</c:v>
                </c:pt>
                <c:pt idx="51">
                  <c:v>75.563448905109496</c:v>
                </c:pt>
                <c:pt idx="52">
                  <c:v>79.654548244772684</c:v>
                </c:pt>
                <c:pt idx="53">
                  <c:v>81.853668552655591</c:v>
                </c:pt>
                <c:pt idx="54">
                  <c:v>85.293063868613146</c:v>
                </c:pt>
                <c:pt idx="55">
                  <c:v>100.15366114076987</c:v>
                </c:pt>
                <c:pt idx="56">
                  <c:v>100.23833181237453</c:v>
                </c:pt>
                <c:pt idx="57">
                  <c:v>125.96839254308829</c:v>
                </c:pt>
                <c:pt idx="58">
                  <c:v>152.60694343065694</c:v>
                </c:pt>
                <c:pt idx="59">
                  <c:v>167.86763777372266</c:v>
                </c:pt>
                <c:pt idx="60">
                  <c:v>172.84698041909306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D0-4B10-9EFD-F50F3A70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61634912"/>
        <c:axId val="-1361631648"/>
      </c:barChart>
      <c:lineChart>
        <c:grouping val="standard"/>
        <c:varyColors val="0"/>
        <c:ser>
          <c:idx val="0"/>
          <c:order val="0"/>
          <c:tx>
            <c:strRef>
              <c:f>Výpočty!$U$2</c:f>
              <c:strCache>
                <c:ptCount val="1"/>
                <c:pt idx="0">
                  <c:v>EUR/m2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Výpočty!$U$3:$U$63</c:f>
              <c:numCache>
                <c:formatCode>_("€"* #,##0.00_);_("€"* \(#,##0.00\);_("€"* "-"??_);_(@_)</c:formatCode>
                <c:ptCount val="61"/>
                <c:pt idx="2">
                  <c:v>9.6659823303137564</c:v>
                </c:pt>
                <c:pt idx="3">
                  <c:v>9.6758436154576177</c:v>
                </c:pt>
                <c:pt idx="4">
                  <c:v>9.8097409388287264</c:v>
                </c:pt>
                <c:pt idx="5">
                  <c:v>9.8110504457950025</c:v>
                </c:pt>
                <c:pt idx="6">
                  <c:v>10.282240328297986</c:v>
                </c:pt>
                <c:pt idx="7">
                  <c:v>10.925127290400042</c:v>
                </c:pt>
                <c:pt idx="8">
                  <c:v>10.941899106997157</c:v>
                </c:pt>
                <c:pt idx="9">
                  <c:v>10.956974907165591</c:v>
                </c:pt>
                <c:pt idx="10">
                  <c:v>10.991936231337448</c:v>
                </c:pt>
                <c:pt idx="11">
                  <c:v>11.020785668861448</c:v>
                </c:pt>
                <c:pt idx="12">
                  <c:v>11.185807553819126</c:v>
                </c:pt>
                <c:pt idx="13">
                  <c:v>11.276167767532179</c:v>
                </c:pt>
                <c:pt idx="14">
                  <c:v>11.305314112616843</c:v>
                </c:pt>
                <c:pt idx="15">
                  <c:v>11.397094549941956</c:v>
                </c:pt>
                <c:pt idx="16">
                  <c:v>11.596594978769746</c:v>
                </c:pt>
                <c:pt idx="17">
                  <c:v>11.791346972249904</c:v>
                </c:pt>
                <c:pt idx="18">
                  <c:v>11.858293051948941</c:v>
                </c:pt>
                <c:pt idx="19">
                  <c:v>11.940141480587684</c:v>
                </c:pt>
                <c:pt idx="20">
                  <c:v>12.072109368923131</c:v>
                </c:pt>
                <c:pt idx="21">
                  <c:v>12.076985562107177</c:v>
                </c:pt>
                <c:pt idx="22">
                  <c:v>12.384412875034116</c:v>
                </c:pt>
                <c:pt idx="23">
                  <c:v>12.400310519079197</c:v>
                </c:pt>
                <c:pt idx="24">
                  <c:v>12.467166107780907</c:v>
                </c:pt>
                <c:pt idx="25">
                  <c:v>12.545061623302988</c:v>
                </c:pt>
                <c:pt idx="26">
                  <c:v>12.570872687507293</c:v>
                </c:pt>
                <c:pt idx="27">
                  <c:v>12.84141212098644</c:v>
                </c:pt>
                <c:pt idx="28">
                  <c:v>13.08678149834595</c:v>
                </c:pt>
                <c:pt idx="29">
                  <c:v>13.294106935036201</c:v>
                </c:pt>
                <c:pt idx="30">
                  <c:v>13.309518867508684</c:v>
                </c:pt>
                <c:pt idx="31">
                  <c:v>13.533340290636678</c:v>
                </c:pt>
                <c:pt idx="32">
                  <c:v>13.682230298131909</c:v>
                </c:pt>
                <c:pt idx="33">
                  <c:v>13.711603647595322</c:v>
                </c:pt>
                <c:pt idx="34">
                  <c:v>13.727873681227017</c:v>
                </c:pt>
                <c:pt idx="35">
                  <c:v>13.812712244176847</c:v>
                </c:pt>
                <c:pt idx="36">
                  <c:v>13.846873718242549</c:v>
                </c:pt>
                <c:pt idx="37">
                  <c:v>13.931872654253848</c:v>
                </c:pt>
                <c:pt idx="38">
                  <c:v>13.942285324919858</c:v>
                </c:pt>
                <c:pt idx="39">
                  <c:v>14.244149362986137</c:v>
                </c:pt>
                <c:pt idx="40">
                  <c:v>14.831080183001216</c:v>
                </c:pt>
                <c:pt idx="41">
                  <c:v>15.33081399236373</c:v>
                </c:pt>
                <c:pt idx="42">
                  <c:v>15.618140173493035</c:v>
                </c:pt>
                <c:pt idx="43">
                  <c:v>15.761833658087879</c:v>
                </c:pt>
                <c:pt idx="44">
                  <c:v>15.980494200244673</c:v>
                </c:pt>
                <c:pt idx="45">
                  <c:v>16.039455914820543</c:v>
                </c:pt>
                <c:pt idx="46">
                  <c:v>16.121250615516232</c:v>
                </c:pt>
                <c:pt idx="47">
                  <c:v>16.180524508816127</c:v>
                </c:pt>
                <c:pt idx="48">
                  <c:v>16.195509890971358</c:v>
                </c:pt>
                <c:pt idx="49">
                  <c:v>16.407730021034308</c:v>
                </c:pt>
                <c:pt idx="50">
                  <c:v>16.560567281622081</c:v>
                </c:pt>
                <c:pt idx="51">
                  <c:v>16.641460444526995</c:v>
                </c:pt>
                <c:pt idx="52">
                  <c:v>17.027193566864174</c:v>
                </c:pt>
                <c:pt idx="53">
                  <c:v>17.234539679076793</c:v>
                </c:pt>
                <c:pt idx="54">
                  <c:v>17.5588262788457</c:v>
                </c:pt>
                <c:pt idx="55">
                  <c:v>18.959971572486097</c:v>
                </c:pt>
                <c:pt idx="56">
                  <c:v>18.967954825840966</c:v>
                </c:pt>
                <c:pt idx="57">
                  <c:v>21.393937633777526</c:v>
                </c:pt>
                <c:pt idx="58">
                  <c:v>23.905578284685241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2D0-4B10-9EFD-F50F3A702000}"/>
            </c:ext>
          </c:extLst>
        </c:ser>
        <c:ser>
          <c:idx val="5"/>
          <c:order val="1"/>
          <c:tx>
            <c:v>EUR/m2 pred úpravou ZZ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Výpočty!$K$3:$K$63</c:f>
              <c:numCache>
                <c:formatCode>_("€"* #,##0.00_);_("€"* \(#,##0.00\);_("€"* "-"??_);_(@_)</c:formatCode>
                <c:ptCount val="61"/>
                <c:pt idx="2">
                  <c:v>4.577550340731217</c:v>
                </c:pt>
                <c:pt idx="3">
                  <c:v>4.5984682183090992</c:v>
                </c:pt>
                <c:pt idx="4">
                  <c:v>4.882492843641753</c:v>
                </c:pt>
                <c:pt idx="5">
                  <c:v>4.8852705856914325</c:v>
                </c:pt>
                <c:pt idx="6">
                  <c:v>5.8847642758492764</c:v>
                </c:pt>
                <c:pt idx="7">
                  <c:v>7.24846389242939</c:v>
                </c:pt>
                <c:pt idx="8">
                  <c:v>7.2840404730899415</c:v>
                </c:pt>
                <c:pt idx="9">
                  <c:v>7.3160194431441967</c:v>
                </c:pt>
                <c:pt idx="10">
                  <c:v>7.390179827751167</c:v>
                </c:pt>
                <c:pt idx="11">
                  <c:v>7.4513756043172226</c:v>
                </c:pt>
                <c:pt idx="12">
                  <c:v>7.8014220269547225</c:v>
                </c:pt>
                <c:pt idx="13">
                  <c:v>7.9930952075581665</c:v>
                </c:pt>
                <c:pt idx="14">
                  <c:v>8.0549207880407891</c:v>
                </c:pt>
                <c:pt idx="15">
                  <c:v>8.2496065641849707</c:v>
                </c:pt>
                <c:pt idx="16">
                  <c:v>8.6727892920014948</c:v>
                </c:pt>
                <c:pt idx="17">
                  <c:v>9.0858995812018293</c:v>
                </c:pt>
                <c:pt idx="18">
                  <c:v>9.2279064169270608</c:v>
                </c:pt>
                <c:pt idx="19">
                  <c:v>9.4015242958577243</c:v>
                </c:pt>
                <c:pt idx="20">
                  <c:v>9.6814561802056467</c:v>
                </c:pt>
                <c:pt idx="21">
                  <c:v>9.6917996202930148</c:v>
                </c:pt>
                <c:pt idx="22">
                  <c:v>10.343918162865306</c:v>
                </c:pt>
                <c:pt idx="23">
                  <c:v>10.377640438112451</c:v>
                </c:pt>
                <c:pt idx="24">
                  <c:v>10.51945532323729</c:v>
                </c:pt>
                <c:pt idx="25">
                  <c:v>10.684688234950794</c:v>
                </c:pt>
                <c:pt idx="26">
                  <c:v>10.739438977202354</c:v>
                </c:pt>
                <c:pt idx="27">
                  <c:v>11.313310502764178</c:v>
                </c:pt>
                <c:pt idx="28">
                  <c:v>11.833791000193443</c:v>
                </c:pt>
                <c:pt idx="29">
                  <c:v>12.2735722295364</c:v>
                </c:pt>
                <c:pt idx="30">
                  <c:v>12.306264207508333</c:v>
                </c:pt>
                <c:pt idx="31">
                  <c:v>12.781036923234382</c:v>
                </c:pt>
                <c:pt idx="32">
                  <c:v>13.09686421186063</c:v>
                </c:pt>
                <c:pt idx="33">
                  <c:v>13.159171316783016</c:v>
                </c:pt>
                <c:pt idx="34">
                  <c:v>13.193683509335099</c:v>
                </c:pt>
                <c:pt idx="35">
                  <c:v>13.373644097410494</c:v>
                </c:pt>
                <c:pt idx="36">
                  <c:v>13.446107830277136</c:v>
                </c:pt>
                <c:pt idx="37">
                  <c:v>13.626408603634438</c:v>
                </c:pt>
                <c:pt idx="38">
                  <c:v>13.648496086865368</c:v>
                </c:pt>
                <c:pt idx="39">
                  <c:v>14.288813743369598</c:v>
                </c:pt>
                <c:pt idx="40">
                  <c:v>15.53381851309855</c:v>
                </c:pt>
                <c:pt idx="41">
                  <c:v>16.593859926897821</c:v>
                </c:pt>
                <c:pt idx="42">
                  <c:v>17.203339705050897</c:v>
                </c:pt>
                <c:pt idx="43">
                  <c:v>17.508144066312681</c:v>
                </c:pt>
                <c:pt idx="44">
                  <c:v>17.971969458766491</c:v>
                </c:pt>
                <c:pt idx="45">
                  <c:v>18.09703976241228</c:v>
                </c:pt>
                <c:pt idx="46">
                  <c:v>18.270543672978881</c:v>
                </c:pt>
                <c:pt idx="47">
                  <c:v>18.396276173918054</c:v>
                </c:pt>
                <c:pt idx="48">
                  <c:v>18.428063348186733</c:v>
                </c:pt>
                <c:pt idx="49">
                  <c:v>18.87822726044147</c:v>
                </c:pt>
                <c:pt idx="50">
                  <c:v>19.202427510173106</c:v>
                </c:pt>
                <c:pt idx="51">
                  <c:v>19.374019067850199</c:v>
                </c:pt>
                <c:pt idx="52">
                  <c:v>20.192240842504827</c:v>
                </c:pt>
                <c:pt idx="53">
                  <c:v>20.632065929016445</c:v>
                </c:pt>
                <c:pt idx="54">
                  <c:v>21.31994659519291</c:v>
                </c:pt>
                <c:pt idx="55">
                  <c:v>24.292072975642242</c:v>
                </c:pt>
                <c:pt idx="56">
                  <c:v>24.309007149425291</c:v>
                </c:pt>
                <c:pt idx="57">
                  <c:v>29.455031287472544</c:v>
                </c:pt>
                <c:pt idx="58">
                  <c:v>34.782753880307091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2D0-4B10-9EFD-F50F3A70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1630560"/>
        <c:axId val="-1361637632"/>
        <c:extLst/>
      </c:lineChart>
      <c:catAx>
        <c:axId val="-136163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BYTY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-1361637632"/>
        <c:crosses val="autoZero"/>
        <c:auto val="1"/>
        <c:lblAlgn val="ctr"/>
        <c:lblOffset val="100"/>
        <c:noMultiLvlLbl val="0"/>
      </c:catAx>
      <c:valAx>
        <c:axId val="-1361637632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600" b="0" cap="none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</a:rPr>
                  <a:t>EUR/m</a:t>
                </a:r>
                <a:r>
                  <a:rPr lang="sk-SK" sz="1600" b="0" cap="none" baseline="30000">
                    <a:solidFill>
                      <a:schemeClr val="accent1">
                        <a:lumMod val="60000"/>
                        <a:lumOff val="40000"/>
                      </a:schemeClr>
                    </a:solidFill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3.5993321966761797E-2"/>
              <c:y val="0.45221217028722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-1361630560"/>
        <c:crosses val="autoZero"/>
        <c:crossBetween val="between"/>
      </c:valAx>
      <c:valAx>
        <c:axId val="-1361631648"/>
        <c:scaling>
          <c:orientation val="minMax"/>
          <c:max val="280"/>
          <c:min val="0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-1361634912"/>
        <c:crosses val="max"/>
        <c:crossBetween val="between"/>
      </c:valAx>
      <c:catAx>
        <c:axId val="-1361634912"/>
        <c:scaling>
          <c:orientation val="minMax"/>
        </c:scaling>
        <c:delete val="1"/>
        <c:axPos val="b"/>
        <c:majorTickMark val="none"/>
        <c:minorTickMark val="none"/>
        <c:tickLblPos val="nextTo"/>
        <c:crossAx val="-1361631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554635156951286E-2"/>
          <c:y val="0.90819372578427693"/>
          <c:w val="0.89755219479229598"/>
          <c:h val="7.2758655168103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400"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76</xdr:row>
      <xdr:rowOff>123825</xdr:rowOff>
    </xdr:from>
    <xdr:to>
      <xdr:col>11</xdr:col>
      <xdr:colOff>47625</xdr:colOff>
      <xdr:row>92</xdr:row>
      <xdr:rowOff>104775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28575</xdr:colOff>
      <xdr:row>97</xdr:row>
      <xdr:rowOff>9525</xdr:rowOff>
    </xdr:from>
    <xdr:to>
      <xdr:col>9</xdr:col>
      <xdr:colOff>398877</xdr:colOff>
      <xdr:row>100</xdr:row>
      <xdr:rowOff>129566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18564225"/>
          <a:ext cx="2857500" cy="69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111</xdr:row>
      <xdr:rowOff>209550</xdr:rowOff>
    </xdr:from>
    <xdr:to>
      <xdr:col>8</xdr:col>
      <xdr:colOff>175112</xdr:colOff>
      <xdr:row>115</xdr:row>
      <xdr:rowOff>97438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00" y="21516975"/>
          <a:ext cx="1704975" cy="701111"/>
        </a:xfrm>
        <a:prstGeom prst="rect">
          <a:avLst/>
        </a:prstGeom>
      </xdr:spPr>
    </xdr:pic>
    <xdr:clientData/>
  </xdr:twoCellAnchor>
  <xdr:oneCellAnchor>
    <xdr:from>
      <xdr:col>16</xdr:col>
      <xdr:colOff>47625</xdr:colOff>
      <xdr:row>77</xdr:row>
      <xdr:rowOff>180975</xdr:rowOff>
    </xdr:from>
    <xdr:ext cx="2286000" cy="1428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BlokTextu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 txBox="1"/>
          </xdr:nvSpPr>
          <xdr:spPr>
            <a:xfrm>
              <a:off x="10696575" y="13877925"/>
              <a:ext cx="2286000" cy="14287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sk-SK" sz="1600" b="0" i="1">
                      <a:latin typeface="Cambria Math" panose="02040503050406030204" pitchFamily="18" charset="0"/>
                    </a:rPr>
                    <m:t>𝑋</m:t>
                  </m:r>
                  <m:r>
                    <a:rPr lang="sk-SK" sz="16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6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1600" b="0" i="1">
                              <a:latin typeface="Cambria Math" panose="02040503050406030204" pitchFamily="18" charset="0"/>
                            </a:rPr>
                            <m:t>𝑚𝑎𝑥</m:t>
                          </m:r>
                        </m:sub>
                      </m:sSub>
                      <m:r>
                        <a:rPr lang="sk-SK" sz="1600" b="0" i="1">
                          <a:latin typeface="Cambria Math" panose="02040503050406030204" pitchFamily="18" charset="0"/>
                        </a:rPr>
                        <m:t>−(</m:t>
                      </m:r>
                      <m:sSub>
                        <m:sSubPr>
                          <m:ctrlPr>
                            <a:rPr lang="sk-SK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1600" b="0" i="1">
                              <a:latin typeface="Cambria Math" panose="02040503050406030204" pitchFamily="18" charset="0"/>
                            </a:rPr>
                            <m:t>𝑚𝑖𝑛</m:t>
                          </m:r>
                        </m:sub>
                      </m:sSub>
                      <m:r>
                        <a:rPr lang="sk-SK" sz="1600" b="0" i="1">
                          <a:latin typeface="Cambria Math" panose="02040503050406030204" pitchFamily="18" charset="0"/>
                        </a:rPr>
                        <m:t>∗</m:t>
                      </m:r>
                      <m:sSub>
                        <m:sSubPr>
                          <m:ctrlPr>
                            <a:rPr lang="sk-SK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1600" b="0" i="1">
                              <a:latin typeface="Cambria Math" panose="02040503050406030204" pitchFamily="18" charset="0"/>
                            </a:rPr>
                            <m:t>𝑃</m:t>
                          </m:r>
                        </m:e>
                        <m:sub>
                          <m:r>
                            <a:rPr lang="sk-SK" sz="1600" b="0" i="1">
                              <a:latin typeface="Cambria Math" panose="02040503050406030204" pitchFamily="18" charset="0"/>
                            </a:rPr>
                            <m:t>𝑚𝑎𝑥</m:t>
                          </m:r>
                        </m:sub>
                      </m:sSub>
                      <m:r>
                        <a:rPr lang="sk-SK" sz="1600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sk-SK" sz="1600" b="0" i="1">
                          <a:latin typeface="Cambria Math" panose="02040503050406030204" pitchFamily="18" charset="0"/>
                        </a:rPr>
                        <m:t>𝑃</m:t>
                      </m:r>
                      <m:r>
                        <a:rPr lang="sk-SK" sz="16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𝑚𝑎𝑥</m:t>
                      </m:r>
                      <m:r>
                        <a:rPr lang="sk-SK" sz="1600" b="0" i="1">
                          <a:latin typeface="Cambria Math" panose="02040503050406030204" pitchFamily="18" charset="0"/>
                        </a:rPr>
                        <m:t>−1</m:t>
                      </m:r>
                    </m:den>
                  </m:f>
                </m:oMath>
              </a14:m>
              <a:r>
                <a:rPr lang="sk-SK" sz="1600">
                  <a:latin typeface="+mn-lt"/>
                </a:rPr>
                <a:t> </a:t>
              </a:r>
            </a:p>
          </xdr:txBody>
        </xdr:sp>
      </mc:Choice>
      <mc:Fallback xmlns="">
        <xdr:sp macro="" textlink="">
          <xdr:nvSpPr>
            <xdr:cNvPr id="34" name="BlokTextu 33"/>
            <xdr:cNvSpPr txBox="1"/>
          </xdr:nvSpPr>
          <xdr:spPr>
            <a:xfrm>
              <a:off x="10696575" y="13877925"/>
              <a:ext cx="2286000" cy="14287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sk-SK" sz="1600" b="0" i="0">
                  <a:latin typeface="Cambria Math" panose="02040503050406030204" pitchFamily="18" charset="0"/>
                </a:rPr>
                <a:t>𝑋=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sk-SK" sz="1600" b="0" i="0">
                  <a:latin typeface="Cambria Math" panose="02040503050406030204" pitchFamily="18" charset="0"/>
                </a:rPr>
                <a:t>𝑁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sk-SK" sz="1600" b="0" i="0">
                  <a:latin typeface="Cambria Math" panose="02040503050406030204" pitchFamily="18" charset="0"/>
                </a:rPr>
                <a:t>𝑚𝑎𝑥−(𝑁_𝑚𝑖𝑛∗𝑃_𝑚𝑎𝑥)</a:t>
              </a:r>
              <a:r>
                <a:rPr lang="en-US" sz="1600" b="0" i="0">
                  <a:latin typeface="Cambria Math" panose="02040503050406030204" pitchFamily="18" charset="0"/>
                </a:rPr>
                <a:t>)/(</a:t>
              </a:r>
              <a:r>
                <a:rPr lang="sk-SK" sz="1600" b="0" i="0">
                  <a:latin typeface="Cambria Math" panose="02040503050406030204" pitchFamily="18" charset="0"/>
                </a:rPr>
                <a:t>𝑃</a:t>
              </a:r>
              <a:r>
                <a:rPr lang="sk-SK" sz="16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𝑚𝑎𝑥</a:t>
              </a:r>
              <a:r>
                <a:rPr lang="sk-SK" sz="1600" b="0" i="0">
                  <a:latin typeface="Cambria Math" panose="02040503050406030204" pitchFamily="18" charset="0"/>
                </a:rPr>
                <a:t>−1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sk-SK" sz="1600">
                  <a:latin typeface="+mn-lt"/>
                </a:rPr>
                <a:t> </a:t>
              </a:r>
            </a:p>
          </xdr:txBody>
        </xdr:sp>
      </mc:Fallback>
    </mc:AlternateContent>
    <xdr:clientData/>
  </xdr:oneCellAnchor>
  <xdr:twoCellAnchor>
    <xdr:from>
      <xdr:col>9</xdr:col>
      <xdr:colOff>752475</xdr:colOff>
      <xdr:row>108</xdr:row>
      <xdr:rowOff>161920</xdr:rowOff>
    </xdr:from>
    <xdr:to>
      <xdr:col>25</xdr:col>
      <xdr:colOff>438149</xdr:colOff>
      <xdr:row>116</xdr:row>
      <xdr:rowOff>47620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053629" y="21204843"/>
          <a:ext cx="11071712" cy="1622181"/>
          <a:chOff x="6562726" y="20053918"/>
          <a:chExt cx="9334500" cy="1410353"/>
        </a:xfrm>
        <a:solidFill>
          <a:schemeClr val="bg1"/>
        </a:solidFill>
      </xdr:grpSpPr>
      <xdr:grpSp>
        <xdr:nvGrpSpPr>
          <xdr:cNvPr id="13" name="Skupina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GrpSpPr/>
        </xdr:nvGrpSpPr>
        <xdr:grpSpPr>
          <a:xfrm>
            <a:off x="6562726" y="20053918"/>
            <a:ext cx="9334500" cy="1410353"/>
            <a:chOff x="308299" y="627954"/>
            <a:chExt cx="9901300" cy="1342354"/>
          </a:xfrm>
          <a:grpFill/>
        </xdr:grpSpPr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4" name="BlokTextu 15">
                  <a:extLst>
                    <a:ext uri="{FF2B5EF4-FFF2-40B4-BE49-F238E27FC236}">
                      <a16:creationId xmlns:a16="http://schemas.microsoft.com/office/drawing/2014/main" id="{00000000-0008-0000-0100-00000E000000}"/>
                    </a:ext>
                  </a:extLst>
                </xdr:cNvPr>
                <xdr:cNvSpPr txBox="1"/>
              </xdr:nvSpPr>
              <xdr:spPr>
                <a:xfrm>
                  <a:off x="308299" y="627954"/>
                  <a:ext cx="9901300" cy="1342354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left"/>
                      </m:oMathParaPr>
                      <m:oMath xmlns:m="http://schemas.openxmlformats.org/officeDocument/2006/math">
                        <m:d>
                          <m:dPr>
                            <m:ctrlPr>
                              <a:rPr lang="sk-SK" sz="1600" b="1" i="1">
                                <a:solidFill>
                                  <a:schemeClr val="accent2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1" i="1">
                                <a:solidFill>
                                  <a:schemeClr val="accent2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𝑸</m:t>
                            </m:r>
                            <m:r>
                              <a:rPr lang="sk-SK" sz="1600" b="1" i="1" baseline="-25000">
                                <a:solidFill>
                                  <a:schemeClr val="accent2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𝒅𝒋</m:t>
                            </m:r>
                          </m:e>
                        </m:d>
                        <m:r>
                          <a:rPr lang="sk-SK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sk-SK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𝒏</m:t>
                        </m:r>
                        <m:r>
                          <a:rPr lang="sk-SK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á</m:t>
                        </m:r>
                        <m:r>
                          <a:rPr lang="sk-SK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𝒉𝒓𝒂𝒅𝒏</m:t>
                        </m:r>
                        <m:r>
                          <a:rPr lang="sk-SK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á </m:t>
                        </m:r>
                        <m:r>
                          <a:rPr lang="sk-SK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𝒔𝒑𝒐𝒕𝒓𝒆𝒃𝒂</m:t>
                        </m:r>
                        <m:r>
                          <a:rPr lang="sk-SK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sk-SK" sz="1600" i="1">
                            <a:latin typeface="Cambria Math" panose="02040503050406030204" pitchFamily="18" charset="0"/>
                          </a:rPr>
                          <m:t>=</m:t>
                        </m:r>
                        <m:func>
                          <m:funcPr>
                            <m:ctrlPr>
                              <a:rPr lang="sk-SK" sz="1600" i="1">
                                <a:latin typeface="Cambria Math" panose="02040503050406030204" pitchFamily="18" charset="0"/>
                              </a:rPr>
                            </m:ctrlPr>
                          </m:funcPr>
                          <m:fName>
                            <m:d>
                              <m:dPr>
                                <m:ctrlPr>
                                  <a:rPr lang="sk-SK" sz="1600" b="1" i="1">
                                    <a:solidFill>
                                      <a:srgbClr val="00B05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sk-SK" sz="1600" b="1" i="1">
                                    <a:solidFill>
                                      <a:srgbClr val="00B050"/>
                                    </a:solidFill>
                                    <a:latin typeface="Cambria Math" panose="02040503050406030204" pitchFamily="18" charset="0"/>
                                  </a:rPr>
                                  <m:t>𝑺</m:t>
                                </m:r>
                                <m:r>
                                  <a:rPr lang="sk-SK" sz="1600" b="1" i="1" baseline="-25000">
                                    <a:solidFill>
                                      <a:srgbClr val="00B050"/>
                                    </a:solidFill>
                                    <a:latin typeface="Cambria Math" panose="02040503050406030204" pitchFamily="18" charset="0"/>
                                  </a:rPr>
                                  <m:t>𝒋</m:t>
                                </m:r>
                              </m:e>
                            </m:d>
                            <m:r>
                              <a:rPr lang="sk-SK" sz="1600" b="1" i="1">
                                <a:solidFill>
                                  <a:srgbClr val="00B050"/>
                                </a:solidFill>
                                <a:latin typeface="Cambria Math" panose="02040503050406030204" pitchFamily="18" charset="0"/>
                              </a:rPr>
                              <m:t>𝒑𝒐𝒅𝒍𝒂𝒉𝒐𝒗</m:t>
                            </m:r>
                            <m:r>
                              <a:rPr lang="sk-SK" sz="1600" b="1" i="1">
                                <a:solidFill>
                                  <a:srgbClr val="00B050"/>
                                </a:solidFill>
                                <a:latin typeface="Cambria Math" panose="02040503050406030204" pitchFamily="18" charset="0"/>
                              </a:rPr>
                              <m:t>á </m:t>
                            </m:r>
                            <m:r>
                              <a:rPr lang="sk-SK" sz="1600" b="1" i="1">
                                <a:solidFill>
                                  <a:srgbClr val="00B050"/>
                                </a:solidFill>
                                <a:latin typeface="Cambria Math" panose="02040503050406030204" pitchFamily="18" charset="0"/>
                              </a:rPr>
                              <m:t>𝒑𝒍𝒐𝒄𝒉𝒂</m:t>
                            </m:r>
                            <m:r>
                              <a:rPr lang="sk-SK" sz="1600" b="1" i="1">
                                <a:solidFill>
                                  <a:srgbClr val="00B050"/>
                                </a:solidFill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sk-SK" sz="1600" b="1" i="1">
                                <a:solidFill>
                                  <a:srgbClr val="00B050"/>
                                </a:solidFill>
                                <a:latin typeface="Cambria Math" panose="02040503050406030204" pitchFamily="18" charset="0"/>
                              </a:rPr>
                              <m:t>𝒃𝒚𝒕𝒖</m:t>
                            </m:r>
                            <m:r>
                              <a:rPr lang="sk-SK" sz="1600" b="1" i="1">
                                <a:solidFill>
                                  <a:srgbClr val="00B050"/>
                                </a:solidFill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sk-SK" sz="1600" b="1" i="1">
                                <a:solidFill>
                                  <a:srgbClr val="00B050"/>
                                </a:solidFill>
                                <a:latin typeface="Cambria Math" panose="02040503050406030204" pitchFamily="18" charset="0"/>
                              </a:rPr>
                              <m:t>𝒎𝒊𝒆𝒔𝒕𝒏𝒐𝒔𝒕𝒊</m:t>
                            </m:r>
                          </m:fName>
                          <m:e>
                            <m:r>
                              <a:rPr lang="sk-SK" sz="16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sk-SK" sz="1600" b="1" i="1">
                                <a:latin typeface="Cambria Math" panose="02040503050406030204" pitchFamily="18" charset="0"/>
                              </a:rPr>
                              <m:t>×</m:t>
                            </m:r>
                            <m:d>
                              <m:dPr>
                                <m:ctrlPr>
                                  <a:rPr lang="sk-SK" sz="16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sk-SK" sz="16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d>
                                      <m:dPr>
                                        <m:ctrlPr>
                                          <a:rPr lang="sk-SK" sz="160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sk-SK" sz="160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𝑄</m:t>
                                        </m:r>
                                        <m:r>
                                          <a:rPr lang="sk-SK" sz="1600" b="0" i="1" baseline="-25000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𝑘</m:t>
                                        </m:r>
                                      </m:e>
                                    </m:d>
                                    <m:r>
                                      <a:rPr lang="sk-SK" sz="160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sk-SK" sz="160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𝑐𝑒𝑙𝑘𝑜𝑣</m:t>
                                    </m:r>
                                    <m:r>
                                      <a:rPr lang="sk-SK" sz="160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á </m:t>
                                    </m:r>
                                    <m:r>
                                      <a:rPr lang="sk-SK" sz="160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𝑠𝑝𝑜𝑡𝑟𝑒𝑏𝑎</m:t>
                                    </m:r>
                                  </m:num>
                                  <m:den>
                                    <m:d>
                                      <m:dPr>
                                        <m:ctrlPr>
                                          <a:rPr lang="sk-SK" sz="1600" b="1" i="1">
                                            <a:solidFill>
                                              <a:srgbClr val="000F9F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sk-SK" sz="1600" b="1" i="1">
                                            <a:solidFill>
                                              <a:srgbClr val="000F9F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𝑺</m:t>
                                        </m:r>
                                        <m:r>
                                          <a:rPr lang="sk-SK" sz="1600" b="1" i="1" baseline="-25000">
                                            <a:solidFill>
                                              <a:srgbClr val="000F9F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𝒌</m:t>
                                        </m:r>
                                      </m:e>
                                    </m:d>
                                    <m:r>
                                      <a:rPr lang="sk-SK" sz="1600" b="1" i="1">
                                        <a:solidFill>
                                          <a:srgbClr val="000F9F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𝒄𝒆𝒍𝒌𝒐𝒗</m:t>
                                    </m:r>
                                    <m:r>
                                      <a:rPr lang="sk-SK" sz="1600" b="1" i="1">
                                        <a:solidFill>
                                          <a:srgbClr val="000F9F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á </m:t>
                                    </m:r>
                                    <m:r>
                                      <a:rPr lang="sk-SK" sz="1600" b="1" i="1">
                                        <a:solidFill>
                                          <a:srgbClr val="000F9F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𝒑𝒍𝒐𝒄𝒉𝒂</m:t>
                                    </m:r>
                                  </m:den>
                                </m:f>
                              </m:e>
                            </m:d>
                          </m:e>
                        </m:func>
                      </m:oMath>
                    </m:oMathPara>
                  </a14:m>
                  <a:endParaRPr lang="sk-SK" sz="1600" b="1"/>
                </a:p>
              </xdr:txBody>
            </xdr:sp>
          </mc:Choice>
          <mc:Fallback xmlns="">
            <xdr:sp macro="" textlink="">
              <xdr:nvSpPr>
                <xdr:cNvPr id="14" name="BlokTextu 15"/>
                <xdr:cNvSpPr txBox="1"/>
              </xdr:nvSpPr>
              <xdr:spPr>
                <a:xfrm>
                  <a:off x="308299" y="627954"/>
                  <a:ext cx="9901300" cy="1342354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b="1" i="0">
                      <a:solidFill>
                        <a:schemeClr val="accent2">
                          <a:lumMod val="50000"/>
                        </a:schemeClr>
                      </a:solidFill>
                      <a:latin typeface="Cambria Math" panose="02040503050406030204" pitchFamily="18" charset="0"/>
                    </a:rPr>
                    <a:t>(𝑸</a:t>
                  </a:r>
                  <a:r>
                    <a:rPr lang="sk-SK" sz="1600" b="1" i="0" baseline="-25000">
                      <a:solidFill>
                        <a:schemeClr val="accent2">
                          <a:lumMod val="50000"/>
                        </a:schemeClr>
                      </a:solidFill>
                      <a:latin typeface="Cambria Math" panose="02040503050406030204" pitchFamily="18" charset="0"/>
                    </a:rPr>
                    <a:t>𝒅𝒋) </a:t>
                  </a:r>
                  <a:r>
                    <a:rPr lang="sk-SK" sz="1600" b="1" i="0">
                      <a:solidFill>
                        <a:schemeClr val="accent2">
                          <a:lumMod val="50000"/>
                        </a:schemeClr>
                      </a:solidFill>
                      <a:latin typeface="Cambria Math" panose="02040503050406030204" pitchFamily="18" charset="0"/>
                    </a:rPr>
                    <a:t> 𝒏á𝒉𝒓𝒂𝒅𝒏á 𝒔𝒑𝒐𝒕𝒓𝒆𝒃𝒂 </a:t>
                  </a:r>
                  <a:r>
                    <a:rPr lang="sk-SK" sz="1600" i="0">
                      <a:latin typeface="Cambria Math" panose="02040503050406030204" pitchFamily="18" charset="0"/>
                    </a:rPr>
                    <a:t>=〖</a:t>
                  </a:r>
                  <a:r>
                    <a:rPr lang="sk-SK" sz="1600" b="1" i="0">
                      <a:solidFill>
                        <a:srgbClr val="00B050"/>
                      </a:solidFill>
                      <a:latin typeface="Cambria Math" panose="02040503050406030204" pitchFamily="18" charset="0"/>
                    </a:rPr>
                    <a:t>(𝑺</a:t>
                  </a:r>
                  <a:r>
                    <a:rPr lang="sk-SK" sz="1600" b="1" i="0" baseline="-25000">
                      <a:solidFill>
                        <a:srgbClr val="00B050"/>
                      </a:solidFill>
                      <a:latin typeface="Cambria Math" panose="02040503050406030204" pitchFamily="18" charset="0"/>
                    </a:rPr>
                    <a:t>𝒋)</a:t>
                  </a:r>
                  <a:r>
                    <a:rPr lang="sk-SK" sz="1600" b="1" i="0">
                      <a:solidFill>
                        <a:srgbClr val="00B050"/>
                      </a:solidFill>
                      <a:latin typeface="Cambria Math" panose="02040503050406030204" pitchFamily="18" charset="0"/>
                    </a:rPr>
                    <a:t>𝒑𝒐𝒅𝒍𝒂𝒉𝒐𝒗á 𝒑𝒍𝒐𝒄𝒉𝒂 𝒃𝒚𝒕𝒖/𝒎𝒊𝒆𝒔𝒕𝒏𝒐𝒔𝒕𝒊〗⁡〖</a:t>
                  </a:r>
                  <a:r>
                    <a:rPr lang="sk-SK" sz="1600" b="0" i="0">
                      <a:latin typeface="Cambria Math" panose="02040503050406030204" pitchFamily="18" charset="0"/>
                    </a:rPr>
                    <a:t> </a:t>
                  </a:r>
                  <a:r>
                    <a:rPr lang="sk-SK" sz="1600" b="1" i="0">
                      <a:latin typeface="Cambria Math" panose="02040503050406030204" pitchFamily="18" charset="0"/>
                    </a:rPr>
                    <a:t>×((</a:t>
                  </a:r>
                  <a:r>
                    <a:rPr lang="sk-SK" sz="1600" b="1" i="0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a:t>(</a:t>
                  </a:r>
                  <a:r>
                    <a:rPr lang="sk-SK" sz="1600" i="0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a:t>𝑄</a:t>
                  </a:r>
                  <a:r>
                    <a:rPr lang="sk-SK" sz="1600" b="0" i="0" baseline="-25000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a:t>𝑘) </a:t>
                  </a:r>
                  <a:r>
                    <a:rPr lang="sk-SK" sz="1600" i="0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a:t> 𝑐𝑒𝑙𝑘𝑜𝑣á 𝑠𝑝𝑜𝑡𝑟𝑒𝑏𝑎)/(</a:t>
                  </a:r>
                  <a:r>
                    <a:rPr lang="sk-SK" sz="1600" b="1" i="0">
                      <a:solidFill>
                        <a:srgbClr val="000F9F"/>
                      </a:solidFill>
                      <a:latin typeface="Cambria Math" panose="02040503050406030204" pitchFamily="18" charset="0"/>
                    </a:rPr>
                    <a:t>(𝑺</a:t>
                  </a:r>
                  <a:r>
                    <a:rPr lang="sk-SK" sz="1600" b="1" i="0" baseline="-25000">
                      <a:solidFill>
                        <a:srgbClr val="000F9F"/>
                      </a:solidFill>
                      <a:latin typeface="Cambria Math" panose="02040503050406030204" pitchFamily="18" charset="0"/>
                    </a:rPr>
                    <a:t>𝒌)</a:t>
                  </a:r>
                  <a:r>
                    <a:rPr lang="sk-SK" sz="1600" b="1" i="0">
                      <a:solidFill>
                        <a:srgbClr val="000F9F"/>
                      </a:solidFill>
                      <a:latin typeface="Cambria Math" panose="02040503050406030204" pitchFamily="18" charset="0"/>
                    </a:rPr>
                    <a:t>𝒄𝒆𝒍𝒌𝒐𝒗á 𝒑𝒍𝒐𝒄𝒉𝒂))〗</a:t>
                  </a:r>
                  <a:endParaRPr lang="sk-SK" sz="1600" b="1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5" name="BlokTextu 16">
                  <a:extLst>
                    <a:ext uri="{FF2B5EF4-FFF2-40B4-BE49-F238E27FC236}">
                      <a16:creationId xmlns:a16="http://schemas.microsoft.com/office/drawing/2014/main" id="{00000000-0008-0000-0100-00000F000000}"/>
                    </a:ext>
                  </a:extLst>
                </xdr:cNvPr>
                <xdr:cNvSpPr txBox="1"/>
              </xdr:nvSpPr>
              <xdr:spPr>
                <a:xfrm>
                  <a:off x="6605217" y="748630"/>
                  <a:ext cx="1085682" cy="23289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𝑘𝑊h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15" name="BlokTextu 16"/>
                <xdr:cNvSpPr txBox="1"/>
              </xdr:nvSpPr>
              <xdr:spPr>
                <a:xfrm>
                  <a:off x="6605217" y="748630"/>
                  <a:ext cx="1085682" cy="23289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</a:t>
                  </a:r>
                  <a:r>
                    <a:rPr lang="sk-SK" sz="1600" b="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𝑘𝑊ℎ</a:t>
                  </a:r>
                  <a:r>
                    <a:rPr lang="sk-SK" sz="1600" b="0" i="0" baseline="30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6" name="BlokTextu 17">
                  <a:extLst>
                    <a:ext uri="{FF2B5EF4-FFF2-40B4-BE49-F238E27FC236}">
                      <a16:creationId xmlns:a16="http://schemas.microsoft.com/office/drawing/2014/main" id="{00000000-0008-0000-0100-000010000000}"/>
                    </a:ext>
                  </a:extLst>
                </xdr:cNvPr>
                <xdr:cNvSpPr txBox="1"/>
              </xdr:nvSpPr>
              <xdr:spPr>
                <a:xfrm>
                  <a:off x="4480808" y="817051"/>
                  <a:ext cx="493405" cy="25045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sk-SK" sz="1600" b="0" i="1" baseline="30000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16" name="BlokTextu 17"/>
                <xdr:cNvSpPr txBox="1"/>
              </xdr:nvSpPr>
              <xdr:spPr>
                <a:xfrm>
                  <a:off x="4480808" y="817051"/>
                  <a:ext cx="493405" cy="25045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</a:t>
                  </a:r>
                  <a:r>
                    <a:rPr lang="sk-SK" sz="1600" b="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𝑚</a:t>
                  </a:r>
                  <a:r>
                    <a:rPr lang="sk-SK" sz="1600" b="0" i="0" baseline="30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2]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7" name="BlokTextu 18">
                  <a:extLst>
                    <a:ext uri="{FF2B5EF4-FFF2-40B4-BE49-F238E27FC236}">
                      <a16:creationId xmlns:a16="http://schemas.microsoft.com/office/drawing/2014/main" id="{00000000-0008-0000-0100-000011000000}"/>
                    </a:ext>
                  </a:extLst>
                </xdr:cNvPr>
                <xdr:cNvSpPr txBox="1"/>
              </xdr:nvSpPr>
              <xdr:spPr>
                <a:xfrm>
                  <a:off x="844972" y="815268"/>
                  <a:ext cx="692946" cy="25045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𝑘𝑊h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17" name="BlokTextu 18"/>
                <xdr:cNvSpPr txBox="1"/>
              </xdr:nvSpPr>
              <xdr:spPr>
                <a:xfrm>
                  <a:off x="844972" y="815268"/>
                  <a:ext cx="692946" cy="25045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</a:t>
                  </a:r>
                  <a:r>
                    <a:rPr lang="sk-SK" sz="1600" b="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𝑘𝑊ℎ]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8" name="BlokTextu 19">
                  <a:extLst>
                    <a:ext uri="{FF2B5EF4-FFF2-40B4-BE49-F238E27FC236}">
                      <a16:creationId xmlns:a16="http://schemas.microsoft.com/office/drawing/2014/main" id="{00000000-0008-0000-0100-000012000000}"/>
                    </a:ext>
                  </a:extLst>
                </xdr:cNvPr>
                <xdr:cNvSpPr txBox="1"/>
              </xdr:nvSpPr>
              <xdr:spPr>
                <a:xfrm>
                  <a:off x="1783037" y="801336"/>
                  <a:ext cx="466473" cy="25045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𝐷</m:t>
                            </m:r>
                            <m:r>
                              <a:rPr lang="sk-SK" sz="1600" b="0" i="1" baseline="-25000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18" name="BlokTextu 19"/>
                <xdr:cNvSpPr txBox="1"/>
              </xdr:nvSpPr>
              <xdr:spPr>
                <a:xfrm>
                  <a:off x="1783037" y="801336"/>
                  <a:ext cx="466473" cy="25045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</a:t>
                  </a:r>
                  <a:r>
                    <a:rPr lang="sk-SK" sz="1600" b="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𝐷</a:t>
                  </a:r>
                  <a:r>
                    <a:rPr lang="sk-SK" sz="1600" b="0" i="0" baseline="-25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𝑘]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9" name="BlokTextu 20">
                  <a:extLst>
                    <a:ext uri="{FF2B5EF4-FFF2-40B4-BE49-F238E27FC236}">
                      <a16:creationId xmlns:a16="http://schemas.microsoft.com/office/drawing/2014/main" id="{00000000-0008-0000-0100-000013000000}"/>
                    </a:ext>
                  </a:extLst>
                </xdr:cNvPr>
                <xdr:cNvSpPr txBox="1"/>
              </xdr:nvSpPr>
              <xdr:spPr>
                <a:xfrm>
                  <a:off x="7617360" y="756204"/>
                  <a:ext cx="859211" cy="23289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𝐷</m:t>
                            </m:r>
                            <m:r>
                              <a:rPr lang="sk-SK" sz="1600" i="1" baseline="-25000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19" name="BlokTextu 20"/>
                <xdr:cNvSpPr txBox="1"/>
              </xdr:nvSpPr>
              <xdr:spPr>
                <a:xfrm>
                  <a:off x="7617360" y="756204"/>
                  <a:ext cx="859211" cy="232893"/>
                </a:xfrm>
                <a:prstGeom prst="rect">
                  <a:avLst/>
                </a:prstGeom>
                <a:grp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[𝐷</a:t>
                  </a:r>
                  <a:r>
                    <a:rPr lang="sk-SK" sz="1600" i="0" baseline="-25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𝑘</a:t>
                  </a:r>
                  <a:r>
                    <a:rPr lang="sk-SK" sz="1600" b="0" i="0" baseline="30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</xdr:grp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20" name="BlokTextu 17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SpPr txBox="1"/>
            </xdr:nvSpPr>
            <xdr:spPr>
              <a:xfrm>
                <a:off x="13192243" y="21098959"/>
                <a:ext cx="465160" cy="263140"/>
              </a:xfrm>
              <a:prstGeom prst="rect">
                <a:avLst/>
              </a:prstGeom>
              <a:grpFill/>
            </xdr:spPr>
            <xdr:txBody>
              <a:bodyPr wrap="square" lIns="0" tIns="0" rIns="0" bIns="0" rtlCol="0">
                <a:noAutofit/>
              </a:bodyPr>
              <a:lstStyle>
                <a:defPPr>
                  <a:defRPr lang="sk-SK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d>
                        <m:dPr>
                          <m:begChr m:val="["/>
                          <m:endChr m:val="]"/>
                          <m:ctrlPr>
                            <a:rPr lang="sk-SK" sz="1600" i="1">
                              <a:solidFill>
                                <a:schemeClr val="tx1">
                                  <a:lumMod val="50000"/>
                                  <a:lumOff val="50000"/>
                                </a:schemeClr>
                              </a:solidFill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sk-SK" sz="1600" b="0" i="1">
                              <a:solidFill>
                                <a:schemeClr val="tx1">
                                  <a:lumMod val="50000"/>
                                  <a:lumOff val="50000"/>
                                </a:schemeClr>
                              </a:solidFill>
                              <a:latin typeface="Cambria Math" panose="02040503050406030204" pitchFamily="18" charset="0"/>
                            </a:rPr>
                            <m:t>𝑚</m:t>
                          </m:r>
                          <m:r>
                            <a:rPr lang="sk-SK" sz="1600" b="0" i="1" baseline="30000">
                              <a:solidFill>
                                <a:schemeClr val="tx1">
                                  <a:lumMod val="50000"/>
                                  <a:lumOff val="50000"/>
                                </a:schemeClr>
                              </a:solidFill>
                              <a:latin typeface="Cambria Math" panose="02040503050406030204" pitchFamily="18" charset="0"/>
                            </a:rPr>
                            <m:t>2</m:t>
                          </m:r>
                        </m:e>
                      </m:d>
                    </m:oMath>
                  </m:oMathPara>
                </a14:m>
                <a:endParaRPr lang="sk-SK" sz="1600">
                  <a:solidFill>
                    <a:schemeClr val="tx1">
                      <a:lumMod val="50000"/>
                      <a:lumOff val="50000"/>
                    </a:schemeClr>
                  </a:solidFill>
                </a:endParaRPr>
              </a:p>
            </xdr:txBody>
          </xdr:sp>
        </mc:Choice>
        <mc:Fallback xmlns="">
          <xdr:sp macro="" textlink="">
            <xdr:nvSpPr>
              <xdr:cNvPr id="20" name="BlokTextu 17"/>
              <xdr:cNvSpPr txBox="1"/>
            </xdr:nvSpPr>
            <xdr:spPr>
              <a:xfrm>
                <a:off x="13192243" y="21098959"/>
                <a:ext cx="465160" cy="263140"/>
              </a:xfrm>
              <a:prstGeom prst="rect">
                <a:avLst/>
              </a:prstGeom>
              <a:grpFill/>
            </xdr:spPr>
            <xdr:txBody>
              <a:bodyPr wrap="square" lIns="0" tIns="0" rIns="0" bIns="0" rtlCol="0">
                <a:noAutofit/>
              </a:bodyPr>
              <a:lstStyle>
                <a:defPPr>
                  <a:defRPr lang="sk-SK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sk-SK" sz="1600" i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mbria Math" panose="02040503050406030204" pitchFamily="18" charset="0"/>
                  </a:rPr>
                  <a:t>[</a:t>
                </a:r>
                <a:r>
                  <a:rPr lang="sk-SK" sz="1600" b="0" i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mbria Math" panose="02040503050406030204" pitchFamily="18" charset="0"/>
                  </a:rPr>
                  <a:t>𝑚</a:t>
                </a:r>
                <a:r>
                  <a:rPr lang="sk-SK" sz="1600" b="0" i="0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mbria Math" panose="02040503050406030204" pitchFamily="18" charset="0"/>
                  </a:rPr>
                  <a:t>2]</a:t>
                </a:r>
                <a:endParaRPr lang="sk-SK" sz="1600">
                  <a:solidFill>
                    <a:schemeClr val="tx1">
                      <a:lumMod val="50000"/>
                      <a:lumOff val="50000"/>
                    </a:schemeClr>
                  </a:solidFill>
                </a:endParaRPr>
              </a:p>
            </xdr:txBody>
          </xdr:sp>
        </mc:Fallback>
      </mc:AlternateContent>
    </xdr:grpSp>
    <xdr:clientData/>
  </xdr:twoCellAnchor>
  <xdr:twoCellAnchor>
    <xdr:from>
      <xdr:col>10</xdr:col>
      <xdr:colOff>47625</xdr:colOff>
      <xdr:row>94</xdr:row>
      <xdr:rowOff>66675</xdr:rowOff>
    </xdr:from>
    <xdr:to>
      <xdr:col>25</xdr:col>
      <xdr:colOff>312791</xdr:colOff>
      <xdr:row>102</xdr:row>
      <xdr:rowOff>28573</xdr:rowOff>
    </xdr:to>
    <xdr:grpSp>
      <xdr:nvGrpSpPr>
        <xdr:cNvPr id="21" name="Skupina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7198702" y="18354675"/>
          <a:ext cx="10801281" cy="1544513"/>
          <a:chOff x="6705600" y="17245885"/>
          <a:chExt cx="10380716" cy="1496466"/>
        </a:xfrm>
      </xdr:grpSpPr>
      <xdr:grpSp>
        <xdr:nvGrpSpPr>
          <xdr:cNvPr id="4" name="Skupina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6705600" y="17245885"/>
            <a:ext cx="10380716" cy="1496466"/>
            <a:chOff x="308298" y="631891"/>
            <a:chExt cx="10990316" cy="1067325"/>
          </a:xfrm>
        </xdr:grpSpPr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6" name="BlokTextu 7">
                  <a:extLst>
                    <a:ext uri="{FF2B5EF4-FFF2-40B4-BE49-F238E27FC236}">
                      <a16:creationId xmlns:a16="http://schemas.microsoft.com/office/drawing/2014/main" id="{00000000-0008-0000-0100-000006000000}"/>
                    </a:ext>
                  </a:extLst>
                </xdr:cNvPr>
                <xdr:cNvSpPr txBox="1"/>
              </xdr:nvSpPr>
              <xdr:spPr>
                <a:xfrm>
                  <a:off x="308298" y="631891"/>
                  <a:ext cx="10990316" cy="1067325"/>
                </a:xfrm>
                <a:prstGeom prst="rect">
                  <a:avLst/>
                </a:prstGeom>
                <a:solidFill>
                  <a:schemeClr val="bg1"/>
                </a:solidFill>
              </xdr:spPr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14:m>
                    <m:oMath xmlns:m="http://schemas.openxmlformats.org/officeDocument/2006/math">
                      <m:d>
                        <m:dPr>
                          <m:ctrlPr>
                            <a:rPr lang="sk-SK" sz="1600" b="1" i="1">
                              <a:solidFill>
                                <a:schemeClr val="accent2">
                                  <a:lumMod val="50000"/>
                                </a:schemeClr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sk-SK" sz="1600" b="1" i="1">
                              <a:solidFill>
                                <a:schemeClr val="accent2">
                                  <a:lumMod val="50000"/>
                                </a:schemeClr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𝑸</m:t>
                          </m:r>
                          <m:r>
                            <a:rPr lang="sk-SK" sz="1600" b="1" i="1" baseline="-25000">
                              <a:solidFill>
                                <a:schemeClr val="accent2">
                                  <a:lumMod val="50000"/>
                                </a:schemeClr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𝒅𝒋</m:t>
                          </m:r>
                        </m:e>
                      </m:d>
                      <m:r>
                        <a:rPr lang="sk-SK" sz="1600" b="1" i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sk-SK" sz="1600" b="1" i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𝒏</m:t>
                      </m:r>
                      <m:r>
                        <a:rPr lang="sk-SK" sz="1600" b="1" i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á</m:t>
                      </m:r>
                      <m:r>
                        <a:rPr lang="sk-SK" sz="1600" b="1" i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𝒉𝒓𝒂𝒅𝒏</m:t>
                      </m:r>
                      <m:r>
                        <a:rPr lang="sk-SK" sz="1600" b="1" i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á </m:t>
                      </m:r>
                      <m:r>
                        <a:rPr lang="sk-SK" sz="1600" b="1" i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𝒔𝒑𝒐𝒕𝒓𝒆𝒃𝒂</m:t>
                      </m:r>
                      <m:r>
                        <a:rPr lang="sk-SK" sz="1600" b="1" i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sk-SK" sz="16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</m:t>
                      </m:r>
                      <m:func>
                        <m:funcPr>
                          <m:ctrlPr>
                            <a:rPr lang="sk-SK" sz="160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funcPr>
                        <m:fName>
                          <m:limLow>
                            <m:limLowPr>
                              <m:ctrlPr>
                                <a:rPr lang="sk-SK" sz="160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limLowPr>
                            <m:e>
                              <m:r>
                                <m:rPr>
                                  <m:sty m:val="p"/>
                                </m:rPr>
                                <a:rPr lang="sk-SK" sz="1600" i="0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max</m:t>
                              </m:r>
                            </m:e>
                            <m:lim>
                              <m:r>
                                <a:rPr lang="sk-SK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  <m:r>
                                <a:rPr lang="sk-SK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= 1 </m:t>
                              </m:r>
                              <m:r>
                                <a:rPr lang="sk-SK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𝑎</m:t>
                              </m:r>
                              <m:r>
                                <a:rPr lang="sk-SK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ž </m:t>
                              </m:r>
                              <m:r>
                                <a:rPr lang="sk-SK" sz="16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</m:lim>
                          </m:limLow>
                        </m:fName>
                        <m:e>
                          <m:d>
                            <m:dPr>
                              <m:ctrlPr>
                                <a:rPr lang="sk-SK" sz="160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sk-SK" sz="160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d>
                                    <m:dPr>
                                      <m:ctrlPr>
                                        <a:rPr lang="sk-SK" sz="1600" i="1">
                                          <a:solidFill>
                                            <a:srgbClr val="FF0000"/>
                                          </a:solidFill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lang="sk-SK" sz="1600" i="1">
                                          <a:solidFill>
                                            <a:srgbClr val="FF0000"/>
                                          </a:solidFill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𝑄</m:t>
                                      </m:r>
                                      <m:r>
                                        <a:rPr lang="sk-SK" sz="1600" i="1" baseline="-25000">
                                          <a:solidFill>
                                            <a:srgbClr val="FF0000"/>
                                          </a:solidFill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𝑖</m:t>
                                      </m:r>
                                    </m:e>
                                  </m:d>
                                  <m:r>
                                    <a:rPr lang="sk-SK" sz="1600" i="1">
                                      <a:solidFill>
                                        <a:srgbClr val="FF0000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  <m:r>
                                    <a:rPr lang="sk-SK" sz="1600" b="0" i="1">
                                      <a:solidFill>
                                        <a:srgbClr val="FF0000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𝑠𝑝𝑜𝑡𝑟𝑒𝑏𝑎</m:t>
                                  </m:r>
                                  <m:r>
                                    <a:rPr lang="sk-SK" sz="1600" b="0" i="1">
                                      <a:solidFill>
                                        <a:srgbClr val="FF0000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  <m:r>
                                    <a:rPr lang="sk-SK" sz="1600" b="0" i="1">
                                      <a:solidFill>
                                        <a:srgbClr val="FF0000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𝑏𝑦𝑡𝑢</m:t>
                                  </m:r>
                                  <m:r>
                                    <a:rPr lang="sk-SK" sz="1600" b="0" i="1">
                                      <a:solidFill>
                                        <a:srgbClr val="FF0000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/</m:t>
                                  </m:r>
                                  <m:r>
                                    <a:rPr lang="sk-SK" sz="1600" b="0" i="1">
                                      <a:solidFill>
                                        <a:srgbClr val="FF0000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𝑚𝑖𝑒𝑠𝑡𝑛𝑜𝑠𝑡𝑖</m:t>
                                  </m:r>
                                </m:num>
                                <m:den>
                                  <m:d>
                                    <m:dPr>
                                      <m:ctrlPr>
                                        <a:rPr lang="sk-SK" sz="1600" b="1" i="1">
                                          <a:solidFill>
                                            <a:srgbClr val="000F9F"/>
                                          </a:solidFill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lang="sk-SK" sz="1600" b="1" i="1">
                                          <a:solidFill>
                                            <a:srgbClr val="000F9F"/>
                                          </a:solidFill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𝑺</m:t>
                                      </m:r>
                                      <m:r>
                                        <a:rPr lang="sk-SK" sz="1600" b="1" i="1" baseline="-25000">
                                          <a:solidFill>
                                            <a:srgbClr val="000F9F"/>
                                          </a:solidFill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𝒊</m:t>
                                      </m:r>
                                    </m:e>
                                  </m:d>
                                  <m:r>
                                    <a:rPr lang="sk-SK" sz="1600" b="1" i="1">
                                      <a:solidFill>
                                        <a:srgbClr val="000F9F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𝒑𝒍𝒐𝒄𝒉𝒂</m:t>
                                  </m:r>
                                  <m:r>
                                    <a:rPr lang="sk-SK" sz="1600" b="1" i="1">
                                      <a:solidFill>
                                        <a:srgbClr val="000F9F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  <m:r>
                                    <a:rPr lang="sk-SK" sz="1600" b="1" i="1">
                                      <a:solidFill>
                                        <a:srgbClr val="000F9F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𝒃𝒚𝒕𝒖</m:t>
                                  </m:r>
                                  <m:r>
                                    <a:rPr lang="sk-SK" sz="1600" b="1" i="1">
                                      <a:solidFill>
                                        <a:srgbClr val="000F9F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/</m:t>
                                  </m:r>
                                  <m:r>
                                    <a:rPr lang="sk-SK" sz="1600" b="1" i="1">
                                      <a:solidFill>
                                        <a:srgbClr val="000F9F"/>
                                      </a:solidFill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𝒎𝒊𝒆𝒔𝒕𝒏𝒐𝒔𝒕𝒊</m:t>
                                  </m:r>
                                </m:den>
                              </m:f>
                            </m:e>
                          </m:d>
                        </m:e>
                      </m:func>
                      <m:r>
                        <a:rPr lang="sk-SK" sz="1600" b="1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d>
                        <m:dPr>
                          <m:ctrlPr>
                            <a:rPr lang="sk-SK" sz="1600" b="1" i="1">
                              <a:solidFill>
                                <a:srgbClr val="00B05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sk-SK" sz="1600" b="1" i="1">
                              <a:solidFill>
                                <a:srgbClr val="00B05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𝑺</m:t>
                          </m:r>
                          <m:r>
                            <a:rPr lang="sk-SK" sz="1600" b="1" i="1" baseline="-25000">
                              <a:solidFill>
                                <a:srgbClr val="00B05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𝒋</m:t>
                          </m:r>
                        </m:e>
                      </m:d>
                      <m:r>
                        <a:rPr lang="sk-SK" sz="1600" b="1" i="1">
                          <a:solidFill>
                            <a:srgbClr val="00B05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𝒑𝒍𝒐𝒄𝒉𝒂</m:t>
                      </m:r>
                      <m:r>
                        <a:rPr lang="sk-SK" sz="1600" b="1" i="1">
                          <a:solidFill>
                            <a:srgbClr val="00B05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sk-SK" sz="1600" b="1" i="1">
                          <a:solidFill>
                            <a:srgbClr val="00B05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𝒃𝒚𝒕𝒖</m:t>
                      </m:r>
                      <m:r>
                        <a:rPr lang="sk-SK" sz="1600" b="1" i="1">
                          <a:solidFill>
                            <a:srgbClr val="00B05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/</m:t>
                      </m:r>
                      <m:r>
                        <a:rPr lang="sk-SK" sz="1600" b="1" i="1">
                          <a:solidFill>
                            <a:srgbClr val="00B05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𝒎𝒊𝒆𝒔𝒕𝒏𝒐𝒔𝒕𝒊</m:t>
                      </m:r>
                    </m:oMath>
                  </a14:m>
                  <a:r>
                    <a:rPr lang="sk-SK" sz="1600" b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 </a:t>
                  </a:r>
                  <a14:m>
                    <m:oMath xmlns:m="http://schemas.openxmlformats.org/officeDocument/2006/math">
                      <m:r>
                        <a:rPr lang="sk-SK" sz="1600" b="1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</m:oMath>
                  </a14:m>
                  <a:r>
                    <a:rPr lang="sk-SK" sz="1600" b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 </a:t>
                  </a:r>
                  <a:r>
                    <a:rPr lang="en-US" sz="1600" b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1,</a:t>
                  </a:r>
                  <a:r>
                    <a:rPr lang="sk-SK" sz="1600" b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10</a:t>
                  </a:r>
                </a:p>
              </xdr:txBody>
            </xdr:sp>
          </mc:Choice>
          <mc:Fallback xmlns="">
            <xdr:sp macro="" textlink="">
              <xdr:nvSpPr>
                <xdr:cNvPr id="6" name="BlokTextu 7"/>
                <xdr:cNvSpPr txBox="1"/>
              </xdr:nvSpPr>
              <xdr:spPr>
                <a:xfrm>
                  <a:off x="308298" y="631891"/>
                  <a:ext cx="10990316" cy="1067325"/>
                </a:xfrm>
                <a:prstGeom prst="rect">
                  <a:avLst/>
                </a:prstGeom>
                <a:solidFill>
                  <a:schemeClr val="bg1"/>
                </a:solidFill>
              </xdr:spPr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sk-SK" sz="1600" b="1" i="0">
                      <a:solidFill>
                        <a:schemeClr val="accent2">
                          <a:lumMod val="50000"/>
                        </a:schemeClr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(𝑸</a:t>
                  </a:r>
                  <a:r>
                    <a:rPr lang="sk-SK" sz="1600" b="1" i="0" baseline="-25000">
                      <a:solidFill>
                        <a:schemeClr val="accent2">
                          <a:lumMod val="50000"/>
                        </a:schemeClr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𝒅𝒋) </a:t>
                  </a:r>
                  <a:r>
                    <a:rPr lang="sk-SK" sz="1600" b="1" i="0">
                      <a:solidFill>
                        <a:schemeClr val="accent2">
                          <a:lumMod val="50000"/>
                        </a:schemeClr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 𝒏á𝒉𝒓𝒂𝒅𝒏á 𝒔𝒑𝒐𝒕𝒓𝒆𝒃𝒂 </a:t>
                  </a:r>
                  <a:r>
                    <a:rPr lang="sk-SK" sz="160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=max┬(</a:t>
                  </a:r>
                  <a:r>
                    <a:rPr lang="sk-SK" sz="16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𝑖= 1 𝑎ž 𝑛)⁡((</a:t>
                  </a:r>
                  <a:r>
                    <a:rPr lang="sk-SK" sz="1600" b="0" i="0">
                      <a:solidFill>
                        <a:srgbClr val="FF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(</a:t>
                  </a:r>
                  <a:r>
                    <a:rPr lang="sk-SK" sz="1600" i="0">
                      <a:solidFill>
                        <a:srgbClr val="FF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𝑄</a:t>
                  </a:r>
                  <a:r>
                    <a:rPr lang="sk-SK" sz="1600" i="0" baseline="-25000">
                      <a:solidFill>
                        <a:srgbClr val="FF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𝑖) </a:t>
                  </a:r>
                  <a:r>
                    <a:rPr lang="sk-SK" sz="1600" i="0">
                      <a:solidFill>
                        <a:srgbClr val="FF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 </a:t>
                  </a:r>
                  <a:r>
                    <a:rPr lang="sk-SK" sz="1600" b="0" i="0">
                      <a:solidFill>
                        <a:srgbClr val="FF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𝑠𝑝𝑜𝑡𝑟𝑒𝑏𝑎 𝑏𝑦𝑡𝑢/𝑚𝑖𝑒𝑠𝑡𝑛𝑜𝑠𝑡𝑖)/(</a:t>
                  </a:r>
                  <a:r>
                    <a:rPr lang="sk-SK" sz="1600" b="1" i="0">
                      <a:solidFill>
                        <a:srgbClr val="000F9F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(𝑺</a:t>
                  </a:r>
                  <a:r>
                    <a:rPr lang="sk-SK" sz="1600" b="1" i="0" baseline="-25000">
                      <a:solidFill>
                        <a:srgbClr val="000F9F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𝒊)</a:t>
                  </a:r>
                  <a:r>
                    <a:rPr lang="sk-SK" sz="1600" b="1" i="0">
                      <a:solidFill>
                        <a:srgbClr val="000F9F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𝒑𝒍𝒐𝒄𝒉𝒂 𝒃𝒚𝒕𝒖/𝒎𝒊𝒆𝒔𝒕𝒏𝒐𝒔𝒕𝒊))</a:t>
                  </a:r>
                  <a:r>
                    <a:rPr lang="sk-SK" sz="1600" b="1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×</a:t>
                  </a:r>
                  <a:r>
                    <a:rPr lang="sk-SK" sz="1600" b="1" i="0">
                      <a:solidFill>
                        <a:srgbClr val="00B05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(𝑺</a:t>
                  </a:r>
                  <a:r>
                    <a:rPr lang="sk-SK" sz="1600" b="1" i="0" baseline="-25000">
                      <a:solidFill>
                        <a:srgbClr val="00B05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𝒋)</a:t>
                  </a:r>
                  <a:r>
                    <a:rPr lang="sk-SK" sz="1600" b="1" i="0">
                      <a:solidFill>
                        <a:srgbClr val="00B05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𝒑𝒍𝒐𝒄𝒉𝒂 𝒃𝒚𝒕𝒖/𝒎𝒊𝒆𝒔𝒕𝒏𝒐𝒔𝒕𝒊</a:t>
                  </a:r>
                  <a:r>
                    <a:rPr lang="sk-SK" sz="1600" b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 </a:t>
                  </a:r>
                  <a:r>
                    <a:rPr lang="sk-SK" sz="1600" b="1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×</a:t>
                  </a:r>
                  <a:r>
                    <a:rPr lang="sk-SK" sz="1600" b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 </a:t>
                  </a:r>
                  <a:r>
                    <a:rPr lang="en-US" sz="1600" b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1,</a:t>
                  </a:r>
                  <a:r>
                    <a:rPr lang="sk-SK" sz="1600" b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10</a:t>
                  </a: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7" name="BlokTextu 8">
                  <a:extLst>
                    <a:ext uri="{FF2B5EF4-FFF2-40B4-BE49-F238E27FC236}">
                      <a16:creationId xmlns:a16="http://schemas.microsoft.com/office/drawing/2014/main" id="{00000000-0008-0000-0100-000007000000}"/>
                    </a:ext>
                  </a:extLst>
                </xdr:cNvPr>
                <xdr:cNvSpPr txBox="1"/>
              </xdr:nvSpPr>
              <xdr:spPr>
                <a:xfrm>
                  <a:off x="3931446" y="794164"/>
                  <a:ext cx="1445396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𝑘𝑊h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7" name="BlokTextu 8"/>
                <xdr:cNvSpPr txBox="1"/>
              </xdr:nvSpPr>
              <xdr:spPr>
                <a:xfrm>
                  <a:off x="3931446" y="794164"/>
                  <a:ext cx="1445396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</a:t>
                  </a:r>
                  <a:r>
                    <a:rPr lang="sk-SK" sz="1600" b="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𝑘𝑊ℎ</a:t>
                  </a:r>
                  <a:r>
                    <a:rPr lang="sk-SK" sz="1600" b="0" i="0" baseline="30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8" name="BlokTextu 9">
                  <a:extLst>
                    <a:ext uri="{FF2B5EF4-FFF2-40B4-BE49-F238E27FC236}">
                      <a16:creationId xmlns:a16="http://schemas.microsoft.com/office/drawing/2014/main" id="{00000000-0008-0000-0100-000008000000}"/>
                    </a:ext>
                  </a:extLst>
                </xdr:cNvPr>
                <xdr:cNvSpPr txBox="1"/>
              </xdr:nvSpPr>
              <xdr:spPr>
                <a:xfrm>
                  <a:off x="7946182" y="829372"/>
                  <a:ext cx="656270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sk-SK" sz="1600" b="0" i="1" baseline="30000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8" name="BlokTextu 9"/>
                <xdr:cNvSpPr txBox="1"/>
              </xdr:nvSpPr>
              <xdr:spPr>
                <a:xfrm>
                  <a:off x="7946182" y="829372"/>
                  <a:ext cx="656270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</a:t>
                  </a:r>
                  <a:r>
                    <a:rPr lang="sk-SK" sz="1600" b="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𝑚</a:t>
                  </a:r>
                  <a:r>
                    <a:rPr lang="sk-SK" sz="1600" b="0" i="0" baseline="30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2]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9" name="BlokTextu 10">
                  <a:extLst>
                    <a:ext uri="{FF2B5EF4-FFF2-40B4-BE49-F238E27FC236}">
                      <a16:creationId xmlns:a16="http://schemas.microsoft.com/office/drawing/2014/main" id="{00000000-0008-0000-0100-000009000000}"/>
                    </a:ext>
                  </a:extLst>
                </xdr:cNvPr>
                <xdr:cNvSpPr txBox="1"/>
              </xdr:nvSpPr>
              <xdr:spPr>
                <a:xfrm>
                  <a:off x="956742" y="838491"/>
                  <a:ext cx="922817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𝑘𝑊h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9" name="BlokTextu 10"/>
                <xdr:cNvSpPr txBox="1"/>
              </xdr:nvSpPr>
              <xdr:spPr>
                <a:xfrm>
                  <a:off x="956742" y="838491"/>
                  <a:ext cx="922817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</a:t>
                  </a:r>
                  <a:r>
                    <a:rPr lang="sk-SK" sz="1600" b="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𝑘𝑊ℎ]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0" name="BlokTextu 11">
                  <a:extLst>
                    <a:ext uri="{FF2B5EF4-FFF2-40B4-BE49-F238E27FC236}">
                      <a16:creationId xmlns:a16="http://schemas.microsoft.com/office/drawing/2014/main" id="{00000000-0008-0000-0100-00000A000000}"/>
                    </a:ext>
                  </a:extLst>
                </xdr:cNvPr>
                <xdr:cNvSpPr txBox="1"/>
              </xdr:nvSpPr>
              <xdr:spPr>
                <a:xfrm>
                  <a:off x="1905279" y="852078"/>
                  <a:ext cx="620426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b="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𝐷</m:t>
                            </m:r>
                            <m:r>
                              <a:rPr lang="sk-SK" sz="1600" b="0" i="1" baseline="-25000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10" name="BlokTextu 11"/>
                <xdr:cNvSpPr txBox="1"/>
              </xdr:nvSpPr>
              <xdr:spPr>
                <a:xfrm>
                  <a:off x="1905279" y="852078"/>
                  <a:ext cx="620426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</a:t>
                  </a:r>
                  <a:r>
                    <a:rPr lang="sk-SK" sz="1600" b="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𝐷</a:t>
                  </a:r>
                  <a:r>
                    <a:rPr lang="sk-SK" sz="1600" b="0" i="0" baseline="-25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𝑘]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1" name="BlokTextu 12">
                  <a:extLst>
                    <a:ext uri="{FF2B5EF4-FFF2-40B4-BE49-F238E27FC236}">
                      <a16:creationId xmlns:a16="http://schemas.microsoft.com/office/drawing/2014/main" id="{00000000-0008-0000-0100-00000B000000}"/>
                    </a:ext>
                  </a:extLst>
                </xdr:cNvPr>
                <xdr:cNvSpPr txBox="1"/>
              </xdr:nvSpPr>
              <xdr:spPr>
                <a:xfrm>
                  <a:off x="5090582" y="797709"/>
                  <a:ext cx="1143005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d>
                          <m:dPr>
                            <m:begChr m:val="["/>
                            <m:endChr m:val="]"/>
                            <m:ctrlP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sk-SK" sz="1600" i="1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𝐷</m:t>
                            </m:r>
                            <m:r>
                              <a:rPr lang="sk-SK" sz="1600" i="1" baseline="-25000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</m:d>
                      </m:oMath>
                    </m:oMathPara>
                  </a14:m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Choice>
          <mc:Fallback xmlns="">
            <xdr:sp macro="" textlink="">
              <xdr:nvSpPr>
                <xdr:cNvPr id="11" name="BlokTextu 12"/>
                <xdr:cNvSpPr txBox="1"/>
              </xdr:nvSpPr>
              <xdr:spPr>
                <a:xfrm>
                  <a:off x="5090582" y="797709"/>
                  <a:ext cx="1143005" cy="178631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sk-SK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sk-SK" sz="1600" i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[𝐷</a:t>
                  </a:r>
                  <a:r>
                    <a:rPr lang="sk-SK" sz="1600" i="0" baseline="-25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𝑘</a:t>
                  </a:r>
                  <a:r>
                    <a:rPr lang="sk-SK" sz="1600" b="0" i="0" baseline="300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mbria Math" panose="02040503050406030204" pitchFamily="18" charset="0"/>
                    </a:rPr>
                    <a:t>]</a:t>
                  </a:r>
                  <a:endParaRPr lang="sk-SK" sz="1600">
                    <a:solidFill>
                      <a:schemeClr val="tx1">
                        <a:lumMod val="50000"/>
                        <a:lumOff val="50000"/>
                      </a:schemeClr>
                    </a:solidFill>
                  </a:endParaRPr>
                </a:p>
              </xdr:txBody>
            </xdr:sp>
          </mc:Fallback>
        </mc:AlternateContent>
      </xdr:grp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22" name="BlokTextu 17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SpPr txBox="1"/>
            </xdr:nvSpPr>
            <xdr:spPr>
              <a:xfrm>
                <a:off x="10915650" y="18364200"/>
                <a:ext cx="465160" cy="263140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noAutofit/>
              </a:bodyPr>
              <a:lstStyle>
                <a:defPPr>
                  <a:defRPr lang="sk-SK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d>
                        <m:dPr>
                          <m:begChr m:val="["/>
                          <m:endChr m:val="]"/>
                          <m:ctrlPr>
                            <a:rPr lang="sk-SK" sz="1600" i="1">
                              <a:solidFill>
                                <a:schemeClr val="tx1">
                                  <a:lumMod val="50000"/>
                                  <a:lumOff val="50000"/>
                                </a:schemeClr>
                              </a:solidFill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sk-SK" sz="1600" b="0" i="1">
                              <a:solidFill>
                                <a:schemeClr val="tx1">
                                  <a:lumMod val="50000"/>
                                  <a:lumOff val="50000"/>
                                </a:schemeClr>
                              </a:solidFill>
                              <a:latin typeface="Cambria Math" panose="02040503050406030204" pitchFamily="18" charset="0"/>
                            </a:rPr>
                            <m:t>𝑚</m:t>
                          </m:r>
                          <m:r>
                            <a:rPr lang="sk-SK" sz="1600" b="0" i="1" baseline="30000">
                              <a:solidFill>
                                <a:schemeClr val="tx1">
                                  <a:lumMod val="50000"/>
                                  <a:lumOff val="50000"/>
                                </a:schemeClr>
                              </a:solidFill>
                              <a:latin typeface="Cambria Math" panose="02040503050406030204" pitchFamily="18" charset="0"/>
                            </a:rPr>
                            <m:t>2</m:t>
                          </m:r>
                        </m:e>
                      </m:d>
                    </m:oMath>
                  </m:oMathPara>
                </a14:m>
                <a:endParaRPr lang="sk-SK" sz="1600">
                  <a:solidFill>
                    <a:schemeClr val="tx1">
                      <a:lumMod val="50000"/>
                      <a:lumOff val="50000"/>
                    </a:schemeClr>
                  </a:solidFill>
                </a:endParaRPr>
              </a:p>
            </xdr:txBody>
          </xdr:sp>
        </mc:Choice>
        <mc:Fallback xmlns="">
          <xdr:sp macro="" textlink="">
            <xdr:nvSpPr>
              <xdr:cNvPr id="22" name="BlokTextu 17"/>
              <xdr:cNvSpPr txBox="1"/>
            </xdr:nvSpPr>
            <xdr:spPr>
              <a:xfrm>
                <a:off x="10915650" y="18364200"/>
                <a:ext cx="465160" cy="263140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noAutofit/>
              </a:bodyPr>
              <a:lstStyle>
                <a:defPPr>
                  <a:defRPr lang="sk-SK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sk-SK" sz="1600" i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mbria Math" panose="02040503050406030204" pitchFamily="18" charset="0"/>
                  </a:rPr>
                  <a:t>[</a:t>
                </a:r>
                <a:r>
                  <a:rPr lang="sk-SK" sz="1600" b="0" i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mbria Math" panose="02040503050406030204" pitchFamily="18" charset="0"/>
                  </a:rPr>
                  <a:t>𝑚</a:t>
                </a:r>
                <a:r>
                  <a:rPr lang="sk-SK" sz="1600" b="0" i="0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mbria Math" panose="02040503050406030204" pitchFamily="18" charset="0"/>
                  </a:rPr>
                  <a:t>2]</a:t>
                </a:r>
                <a:endParaRPr lang="sk-SK" sz="1600">
                  <a:solidFill>
                    <a:schemeClr val="tx1">
                      <a:lumMod val="50000"/>
                      <a:lumOff val="50000"/>
                    </a:schemeClr>
                  </a:solidFill>
                </a:endParaRPr>
              </a:p>
            </xdr:txBody>
          </xdr:sp>
        </mc:Fallback>
      </mc:AlternateContent>
    </xdr:grpSp>
    <xdr:clientData/>
  </xdr:twoCellAnchor>
  <xdr:oneCellAnchor>
    <xdr:from>
      <xdr:col>16</xdr:col>
      <xdr:colOff>28576</xdr:colOff>
      <xdr:row>84</xdr:row>
      <xdr:rowOff>0</xdr:rowOff>
    </xdr:from>
    <xdr:ext cx="2333624" cy="20002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BlokTextu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10677526" y="15525750"/>
              <a:ext cx="2333624" cy="200024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sk-SK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ZZ</a:t>
              </a:r>
              <a:r>
                <a:rPr lang="sk-SK" sz="18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X</a:t>
              </a:r>
              <a14:m>
                <m:oMath xmlns:m="http://schemas.openxmlformats.org/officeDocument/2006/math">
                  <m:r>
                    <a:rPr lang="sk-SK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sk-SK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sk-SK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𝑋</m:t>
                      </m:r>
                      <m:r>
                        <a:rPr lang="sk-SK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∗ </m:t>
                      </m:r>
                      <m:sSubSup>
                        <m:sSubSupPr>
                          <m:ctrlP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𝑢</m:t>
                          </m:r>
                        </m:sub>
                        <m:sup>
                          <m: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bSup>
                    </m:num>
                    <m:den>
                      <m:r>
                        <a:rPr lang="sk-SK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(</m:t>
                      </m:r>
                      <m:r>
                        <a:rPr lang="sk-SK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𝑋</m:t>
                      </m:r>
                      <m:r>
                        <a:rPr lang="sk-SK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∗ </m:t>
                      </m:r>
                      <m:sSubSup>
                        <m:sSubSupPr>
                          <m:ctrlP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𝑢</m:t>
                          </m:r>
                        </m:sub>
                        <m:sup>
                          <m: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bSup>
                      <m:r>
                        <a:rPr lang="sk-SK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)+</m:t>
                      </m:r>
                      <m:r>
                        <a:rPr lang="sk-SK" sz="18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𝐸𝑈𝑅</m:t>
                      </m:r>
                    </m:den>
                  </m:f>
                </m:oMath>
              </a14:m>
              <a:r>
                <a:rPr lang="sk-SK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24" name="BlokTextu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10677526" y="15525750"/>
              <a:ext cx="2333624" cy="200024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sk-SK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ZZ</a:t>
              </a:r>
              <a:r>
                <a:rPr lang="sk-SK" sz="18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X</a:t>
              </a:r>
              <a:r>
                <a:rPr lang="sk-SK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=(𝑋 ∗ 𝑚_𝑢^2)/((𝑋 ∗ 𝑚_𝑢^2)+𝐸𝑈𝑅)</a:t>
              </a:r>
              <a:r>
                <a:rPr lang="sk-SK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0.94074</cdr:x>
      <cdr:y>0.30261</cdr:y>
    </cdr:from>
    <cdr:to>
      <cdr:x>0.97084</cdr:x>
      <cdr:y>0.66434</cdr:y>
    </cdr:to>
    <cdr:sp macro="" textlink="">
      <cdr:nvSpPr>
        <cdr:cNvPr id="6" name="Obdĺžnik 5"/>
        <cdr:cNvSpPr/>
      </cdr:nvSpPr>
      <cdr:spPr>
        <a:xfrm xmlns:a="http://schemas.openxmlformats.org/drawingml/2006/main" rot="16200000">
          <a:off x="8727022" y="2444559"/>
          <a:ext cx="1943250" cy="305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800">
              <a:solidFill>
                <a:srgbClr val="FFFF00"/>
              </a:solidFill>
            </a:rPr>
            <a:t>Dk/m</a:t>
          </a:r>
          <a:r>
            <a:rPr lang="sk-SK" sz="1800" baseline="30000">
              <a:solidFill>
                <a:srgbClr val="FFFF00"/>
              </a:solidFill>
            </a:rPr>
            <a:t>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502847</xdr:colOff>
      <xdr:row>3</xdr:row>
      <xdr:rowOff>155622</xdr:rowOff>
    </xdr:from>
    <xdr:ext cx="1849828" cy="6635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BlokTextu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 txBox="1"/>
          </xdr:nvSpPr>
          <xdr:spPr>
            <a:xfrm>
              <a:off x="16590572" y="4346622"/>
              <a:ext cx="1849828" cy="6635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sk-SK" sz="2000">
                  <a:latin typeface="Cambria Math" panose="02040503050406030204" pitchFamily="18" charset="0"/>
                  <a:ea typeface="Cambria Math" panose="02040503050406030204" pitchFamily="18" charset="0"/>
                </a:rPr>
                <a:t>P</a:t>
              </a:r>
              <a14:m>
                <m:oMath xmlns:m="http://schemas.openxmlformats.org/officeDocument/2006/math">
                  <m:r>
                    <a:rPr lang="sk-SK" sz="18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sk-SK" sz="18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sk-SK" sz="18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sk-SK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sSubPr>
                        <m:e>
                          <m:r>
                            <a:rPr lang="sk-SK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sk-SK" sz="18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𝑚𝑎𝑥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18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𝑚𝑖𝑛</m:t>
                          </m:r>
                        </m:sub>
                      </m:sSub>
                    </m:den>
                  </m:f>
                </m:oMath>
              </a14:m>
              <a:endParaRPr lang="sk-SK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17" name="BlokTextu 16"/>
            <xdr:cNvSpPr txBox="1"/>
          </xdr:nvSpPr>
          <xdr:spPr>
            <a:xfrm>
              <a:off x="16590572" y="4346622"/>
              <a:ext cx="1849828" cy="6635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sk-SK" sz="2000">
                  <a:latin typeface="Cambria Math" panose="02040503050406030204" pitchFamily="18" charset="0"/>
                  <a:ea typeface="Cambria Math" panose="02040503050406030204" pitchFamily="18" charset="0"/>
                </a:rPr>
                <a:t>P</a:t>
              </a:r>
              <a:r>
                <a:rPr lang="sk-SK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sk-SK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sk-SK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𝑁_𝑚𝑎𝑥</a:t>
              </a:r>
              <a:r>
                <a:rPr lang="sk-SK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/</a:t>
              </a:r>
              <a:r>
                <a:rPr lang="sk-SK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𝑁_𝑚𝑖𝑛 </a:t>
              </a:r>
              <a:endParaRPr lang="sk-SK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9</xdr:col>
      <xdr:colOff>483549</xdr:colOff>
      <xdr:row>5</xdr:row>
      <xdr:rowOff>195449</xdr:rowOff>
    </xdr:from>
    <xdr:ext cx="2631618" cy="485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BlokTextu 2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 txBox="1"/>
          </xdr:nvSpPr>
          <xdr:spPr>
            <a:xfrm>
              <a:off x="16571274" y="4976999"/>
              <a:ext cx="2631618" cy="485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sk-SK" sz="20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𝑃</m:t>
                  </m:r>
                  <m:r>
                    <a:rPr lang="en-US" sz="2000" b="0" i="1" baseline="-250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𝑚𝑎𝑥</m:t>
                  </m:r>
                  <m:r>
                    <a:rPr lang="sk-SK" sz="20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20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20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20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2000" b="0" i="1">
                              <a:latin typeface="Cambria Math" panose="02040503050406030204" pitchFamily="18" charset="0"/>
                            </a:rPr>
                            <m:t>𝑚𝑎𝑥</m:t>
                          </m:r>
                        </m:sub>
                      </m:sSub>
                      <m:r>
                        <a:rPr lang="sk-SK" sz="20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sk-SK" sz="2000" b="0" i="1">
                          <a:latin typeface="Cambria Math" panose="02040503050406030204" pitchFamily="18" charset="0"/>
                        </a:rPr>
                        <m:t>𝑋</m:t>
                      </m:r>
                    </m:num>
                    <m:den>
                      <m:sSub>
                        <m:sSubPr>
                          <m:ctrlPr>
                            <a:rPr lang="sk-SK" sz="20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20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2000" b="0" i="1">
                              <a:latin typeface="Cambria Math" panose="02040503050406030204" pitchFamily="18" charset="0"/>
                            </a:rPr>
                            <m:t>𝑚𝑖𝑛</m:t>
                          </m:r>
                        </m:sub>
                      </m:sSub>
                      <m:r>
                        <a:rPr lang="sk-SK" sz="20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sk-SK" sz="2000" b="0" i="1">
                          <a:latin typeface="Cambria Math" panose="02040503050406030204" pitchFamily="18" charset="0"/>
                        </a:rPr>
                        <m:t>𝑋</m:t>
                      </m:r>
                    </m:den>
                  </m:f>
                  <m:r>
                    <a:rPr lang="sk-SK" sz="2000" b="0" i="1">
                      <a:latin typeface="Cambria Math" panose="02040503050406030204" pitchFamily="18" charset="0"/>
                    </a:rPr>
                    <m:t>   ; </m:t>
                  </m:r>
                  <m:r>
                    <a:rPr lang="sk-SK" sz="2000" b="0" i="1">
                      <a:latin typeface="Cambria Math" panose="02040503050406030204" pitchFamily="18" charset="0"/>
                    </a:rPr>
                    <m:t>𝑋</m:t>
                  </m:r>
                  <m:r>
                    <a:rPr lang="sk-SK" sz="2000" b="0" i="1">
                      <a:latin typeface="Cambria Math" panose="02040503050406030204" pitchFamily="18" charset="0"/>
                    </a:rPr>
                    <m:t>= ?</m:t>
                  </m:r>
                </m:oMath>
              </a14:m>
              <a:r>
                <a:rPr lang="sk-SK" sz="2000"/>
                <a:t> </a:t>
              </a:r>
            </a:p>
          </xdr:txBody>
        </xdr:sp>
      </mc:Choice>
      <mc:Fallback xmlns="">
        <xdr:sp macro="" textlink="">
          <xdr:nvSpPr>
            <xdr:cNvPr id="23" name="BlokTextu 22"/>
            <xdr:cNvSpPr txBox="1"/>
          </xdr:nvSpPr>
          <xdr:spPr>
            <a:xfrm>
              <a:off x="16571274" y="4976999"/>
              <a:ext cx="2631618" cy="485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k-SK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𝑚𝑎𝑥</a:t>
              </a:r>
              <a:r>
                <a:rPr lang="sk-SK" sz="2000" b="0" i="0">
                  <a:latin typeface="Cambria Math" panose="02040503050406030204" pitchFamily="18" charset="0"/>
                </a:rPr>
                <a:t>=</a:t>
              </a:r>
              <a:r>
                <a:rPr lang="en-US" sz="2000" b="0" i="0">
                  <a:latin typeface="Cambria Math" panose="02040503050406030204" pitchFamily="18" charset="0"/>
                </a:rPr>
                <a:t>(</a:t>
              </a:r>
              <a:r>
                <a:rPr lang="sk-SK" sz="2000" b="0" i="0">
                  <a:latin typeface="Cambria Math" panose="02040503050406030204" pitchFamily="18" charset="0"/>
                </a:rPr>
                <a:t>𝑁</a:t>
              </a:r>
              <a:r>
                <a:rPr lang="en-US" sz="2000" b="0" i="0">
                  <a:latin typeface="Cambria Math" panose="02040503050406030204" pitchFamily="18" charset="0"/>
                </a:rPr>
                <a:t>_</a:t>
              </a:r>
              <a:r>
                <a:rPr lang="sk-SK" sz="2000" b="0" i="0">
                  <a:latin typeface="Cambria Math" panose="02040503050406030204" pitchFamily="18" charset="0"/>
                </a:rPr>
                <a:t>𝑚𝑎𝑥+𝑋</a:t>
              </a:r>
              <a:r>
                <a:rPr lang="en-US" sz="2000" b="0" i="0">
                  <a:latin typeface="Cambria Math" panose="02040503050406030204" pitchFamily="18" charset="0"/>
                </a:rPr>
                <a:t>)/(</a:t>
              </a:r>
              <a:r>
                <a:rPr lang="sk-SK" sz="2000" b="0" i="0">
                  <a:latin typeface="Cambria Math" panose="02040503050406030204" pitchFamily="18" charset="0"/>
                </a:rPr>
                <a:t>𝑁_𝑚𝑖𝑛+𝑋</a:t>
              </a:r>
              <a:r>
                <a:rPr lang="en-US" sz="2000" b="0" i="0">
                  <a:latin typeface="Cambria Math" panose="02040503050406030204" pitchFamily="18" charset="0"/>
                </a:rPr>
                <a:t>)</a:t>
              </a:r>
              <a:r>
                <a:rPr lang="sk-SK" sz="2000" b="0" i="0">
                  <a:latin typeface="Cambria Math" panose="02040503050406030204" pitchFamily="18" charset="0"/>
                </a:rPr>
                <a:t>    ; 𝑋= ?</a:t>
              </a:r>
              <a:r>
                <a:rPr lang="sk-SK" sz="2000"/>
                <a:t> </a:t>
              </a:r>
            </a:p>
          </xdr:txBody>
        </xdr:sp>
      </mc:Fallback>
    </mc:AlternateContent>
    <xdr:clientData/>
  </xdr:oneCellAnchor>
  <xdr:twoCellAnchor>
    <xdr:from>
      <xdr:col>0</xdr:col>
      <xdr:colOff>428625</xdr:colOff>
      <xdr:row>2</xdr:row>
      <xdr:rowOff>228600</xdr:rowOff>
    </xdr:from>
    <xdr:to>
      <xdr:col>8</xdr:col>
      <xdr:colOff>781050</xdr:colOff>
      <xdr:row>13</xdr:row>
      <xdr:rowOff>9525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428625" y="950913"/>
          <a:ext cx="6384925" cy="2519362"/>
          <a:chOff x="-516205" y="0"/>
          <a:chExt cx="9760676" cy="6496050"/>
        </a:xfrm>
      </xdr:grpSpPr>
      <xdr:sp macro="" textlink="">
        <xdr:nvSpPr>
          <xdr:cNvPr id="24" name="Pravouhlý trojuholník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 flipH="1">
            <a:off x="1152525" y="0"/>
            <a:ext cx="6372225" cy="1533525"/>
          </a:xfrm>
          <a:prstGeom prst="rtTriangl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/>
          <a:p>
            <a:endParaRPr lang="sk-SK" sz="1400"/>
          </a:p>
        </xdr:txBody>
      </xdr:sp>
      <xdr:sp macro="" textlink="">
        <xdr:nvSpPr>
          <xdr:cNvPr id="25" name="Obdĺžnik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>
            <a:off x="1143000" y="1533525"/>
            <a:ext cx="6381750" cy="742950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/>
          <a:p>
            <a:endParaRPr lang="sk-SK" sz="1400"/>
          </a:p>
        </xdr:txBody>
      </xdr:sp>
      <xdr:sp macro="" textlink="">
        <xdr:nvSpPr>
          <xdr:cNvPr id="26" name="Obdĺžnik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-516205" y="789371"/>
            <a:ext cx="1724995" cy="188190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algn="ctr">
              <a:spcAft>
                <a:spcPts val="0"/>
              </a:spcAft>
            </a:pPr>
            <a:r>
              <a:rPr lang="sk-SK" sz="14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N(min)</a:t>
            </a:r>
            <a:endParaRPr lang="sk-SK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7" name="Obdĺžnik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/>
        </xdr:nvSpPr>
        <xdr:spPr>
          <a:xfrm>
            <a:off x="7755967" y="592857"/>
            <a:ext cx="1488504" cy="12381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algn="ctr">
              <a:spcAft>
                <a:spcPts val="0"/>
              </a:spcAft>
            </a:pPr>
            <a:r>
              <a:rPr lang="sk-SK" sz="14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N(max)</a:t>
            </a:r>
            <a:endParaRPr lang="sk-SK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28" name="Rovná spojovacia šípka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CxnSpPr/>
        </xdr:nvCxnSpPr>
        <xdr:spPr>
          <a:xfrm flipH="1">
            <a:off x="7829549" y="19050"/>
            <a:ext cx="9525" cy="2238375"/>
          </a:xfrm>
          <a:prstGeom prst="straightConnector1">
            <a:avLst/>
          </a:prstGeom>
          <a:ln>
            <a:solidFill>
              <a:schemeClr val="tx1"/>
            </a:solidFill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Rovná spojovacia šípka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CxnSpPr/>
        </xdr:nvCxnSpPr>
        <xdr:spPr>
          <a:xfrm>
            <a:off x="962024" y="1562100"/>
            <a:ext cx="9527" cy="704849"/>
          </a:xfrm>
          <a:prstGeom prst="straightConnector1">
            <a:avLst/>
          </a:prstGeom>
          <a:ln>
            <a:solidFill>
              <a:schemeClr val="tx1"/>
            </a:solidFill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Rovná spojovacia šípka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CxnSpPr/>
        </xdr:nvCxnSpPr>
        <xdr:spPr>
          <a:xfrm>
            <a:off x="7839076" y="2343148"/>
            <a:ext cx="9525" cy="4152902"/>
          </a:xfrm>
          <a:prstGeom prst="straightConnector1">
            <a:avLst/>
          </a:prstGeom>
          <a:ln>
            <a:solidFill>
              <a:schemeClr val="tx1"/>
            </a:solidFill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Rovná spojovacia šípka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CxnSpPr/>
        </xdr:nvCxnSpPr>
        <xdr:spPr>
          <a:xfrm>
            <a:off x="971551" y="2333624"/>
            <a:ext cx="9525" cy="4152902"/>
          </a:xfrm>
          <a:prstGeom prst="straightConnector1">
            <a:avLst/>
          </a:prstGeom>
          <a:ln>
            <a:solidFill>
              <a:schemeClr val="tx1"/>
            </a:solidFill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Obdĺžnik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/>
        </xdr:nvSpPr>
        <xdr:spPr>
          <a:xfrm>
            <a:off x="1152525" y="2305050"/>
            <a:ext cx="6381750" cy="4191000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/>
          <a:p>
            <a:endParaRPr lang="sk-SK" sz="1400"/>
          </a:p>
        </xdr:txBody>
      </xdr:sp>
      <xdr:sp macro="" textlink="">
        <xdr:nvSpPr>
          <xdr:cNvPr id="33" name="Obdĺžnik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/>
        </xdr:nvSpPr>
        <xdr:spPr>
          <a:xfrm>
            <a:off x="7943621" y="4191002"/>
            <a:ext cx="1300623" cy="130332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algn="ctr">
              <a:spcAft>
                <a:spcPts val="0"/>
              </a:spcAft>
            </a:pPr>
            <a:r>
              <a:rPr lang="sk-SK" sz="14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X = ?</a:t>
            </a:r>
            <a:endParaRPr lang="sk-SK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4" name="Obdĺžnik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/>
        </xdr:nvSpPr>
        <xdr:spPr>
          <a:xfrm>
            <a:off x="1" y="4257676"/>
            <a:ext cx="1113630" cy="100292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algn="ctr">
              <a:spcAft>
                <a:spcPts val="0"/>
              </a:spcAft>
            </a:pPr>
            <a:r>
              <a:rPr lang="sk-SK" sz="14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X = ?</a:t>
            </a:r>
            <a:endParaRPr lang="sk-SK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906780</xdr:colOff>
      <xdr:row>31</xdr:row>
      <xdr:rowOff>87630</xdr:rowOff>
    </xdr:from>
    <xdr:to>
      <xdr:col>5</xdr:col>
      <xdr:colOff>523875</xdr:colOff>
      <xdr:row>34</xdr:row>
      <xdr:rowOff>100965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ové pole 18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SpPr txBox="1"/>
          </xdr:nvSpPr>
          <xdr:spPr>
            <a:xfrm>
              <a:off x="1516380" y="7860030"/>
              <a:ext cx="3303270" cy="756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/>
            <a:p>
              <a:pPr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sk-SK" sz="1800" i="1">
                      <a:solidFill>
                        <a:srgbClr val="000000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𝑋</m:t>
                  </m:r>
                  <m:r>
                    <a:rPr lang="sk-SK" sz="1800" i="1">
                      <a:solidFill>
                        <a:srgbClr val="000000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43,28−(0,36∗2,5)</m:t>
                      </m:r>
                    </m:num>
                    <m:den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2,5−1</m:t>
                      </m:r>
                    </m:den>
                  </m:f>
                </m:oMath>
              </a14:m>
              <a:r>
                <a:rPr lang="sk-SK" sz="1800" i="1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 </a:t>
              </a:r>
              <a:endParaRPr lang="sk-SK" sz="1800" i="1">
                <a:effectLst/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7" name="Textové pole 18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SpPr txBox="1"/>
          </xdr:nvSpPr>
          <xdr:spPr>
            <a:xfrm>
              <a:off x="1516380" y="7860030"/>
              <a:ext cx="3303270" cy="756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𝑋=(43,28−(0,36∗2,5))/(2,5−1)</a:t>
              </a:r>
              <a:r>
                <a:rPr lang="sk-SK" sz="1800" i="1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 </a:t>
              </a:r>
              <a:endParaRPr lang="sk-SK" sz="1800" i="1">
                <a:effectLst/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6</xdr:col>
      <xdr:colOff>200025</xdr:colOff>
      <xdr:row>37</xdr:row>
      <xdr:rowOff>72390</xdr:rowOff>
    </xdr:from>
    <xdr:to>
      <xdr:col>10</xdr:col>
      <xdr:colOff>215265</xdr:colOff>
      <xdr:row>39</xdr:row>
      <xdr:rowOff>120015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ové pole 24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SpPr txBox="1"/>
          </xdr:nvSpPr>
          <xdr:spPr>
            <a:xfrm>
              <a:off x="5105400" y="9625965"/>
              <a:ext cx="2920365" cy="542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sk-SK" sz="18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ZZ</a:t>
              </a:r>
              <a:r>
                <a:rPr lang="sk-SK" sz="1800" baseline="-250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P2,5</a:t>
              </a:r>
              <a14:m>
                <m:oMath xmlns:m="http://schemas.openxmlformats.org/officeDocument/2006/math">
                  <m:r>
                    <a:rPr lang="sk-SK" sz="1800" i="1">
                      <a:solidFill>
                        <a:srgbClr val="000000"/>
                      </a:solidFill>
                      <a:effectLst/>
                      <a:latin typeface="Cambria Math" panose="02040503050406030204" pitchFamily="18" charset="0"/>
                      <a:ea typeface="Times New Roman" panose="02020603050405020304" pitchFamily="18" charset="0"/>
                    </a:rPr>
                    <m:t>=</m:t>
                  </m:r>
                  <m:f>
                    <m:fPr>
                      <m:ctrlP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</m:ctrlPr>
                    </m:fPr>
                    <m:num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28,254∗2670,74</m:t>
                      </m:r>
                    </m:num>
                    <m:den>
                      <m:d>
                        <m:dPr>
                          <m:ctrlPr>
                            <a:rPr lang="sk-SK" sz="180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</m:ctrlPr>
                        </m:dPr>
                        <m:e>
                          <m:r>
                            <a:rPr lang="sk-SK" sz="180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  <a:ea typeface="Times New Roman" panose="02020603050405020304" pitchFamily="18" charset="0"/>
                            </a:rPr>
                            <m:t>28,254∗2670,74</m:t>
                          </m:r>
                        </m:e>
                      </m:d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+37936</m:t>
                      </m:r>
                    </m:den>
                  </m:f>
                </m:oMath>
              </a14:m>
              <a:r>
                <a:rPr lang="sk-SK" sz="18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sk-SK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9" name="Textové pole 24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SpPr txBox="1"/>
          </xdr:nvSpPr>
          <xdr:spPr>
            <a:xfrm>
              <a:off x="5105400" y="9625965"/>
              <a:ext cx="2920365" cy="542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sk-SK" sz="18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ZZ</a:t>
              </a:r>
              <a:r>
                <a:rPr lang="sk-SK" sz="1800" baseline="-250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P2,5</a:t>
              </a: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 panose="02020603050405020304" pitchFamily="18" charset="0"/>
                </a:rPr>
                <a:t>=</a:t>
              </a: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</a:rPr>
                <a:t>(</a:t>
              </a: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 panose="02020603050405020304" pitchFamily="18" charset="0"/>
                </a:rPr>
                <a:t>28,254∗2670,74)/((28,254∗2670,74)+37936)</a:t>
              </a:r>
              <a:r>
                <a:rPr lang="sk-SK" sz="18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sk-SK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>
    <xdr:from>
      <xdr:col>1</xdr:col>
      <xdr:colOff>941070</xdr:colOff>
      <xdr:row>37</xdr:row>
      <xdr:rowOff>30480</xdr:rowOff>
    </xdr:from>
    <xdr:to>
      <xdr:col>7</xdr:col>
      <xdr:colOff>228600</xdr:colOff>
      <xdr:row>39</xdr:row>
      <xdr:rowOff>201930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ové pole 13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SpPr txBox="1"/>
          </xdr:nvSpPr>
          <xdr:spPr>
            <a:xfrm>
              <a:off x="1550670" y="9584055"/>
              <a:ext cx="4192905" cy="666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sk-SK" sz="18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ZZ</a:t>
              </a:r>
              <a:r>
                <a:rPr lang="sk-SK" sz="1800" baseline="-250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P2,5</a:t>
              </a:r>
              <a14:m>
                <m:oMath xmlns:m="http://schemas.openxmlformats.org/officeDocument/2006/math">
                  <m:r>
                    <a:rPr lang="sk-SK" sz="1800" i="1">
                      <a:solidFill>
                        <a:srgbClr val="000000"/>
                      </a:solidFill>
                      <a:effectLst/>
                      <a:latin typeface="Cambria Math" panose="02040503050406030204" pitchFamily="18" charset="0"/>
                      <a:ea typeface="Times New Roman" panose="02020603050405020304" pitchFamily="18" charset="0"/>
                    </a:rPr>
                    <m:t>=</m:t>
                  </m:r>
                  <m:f>
                    <m:fPr>
                      <m:ctrlP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</m:ctrlPr>
                    </m:fPr>
                    <m:num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𝑋</m:t>
                      </m:r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∗</m:t>
                      </m:r>
                      <m:sSubSup>
                        <m:sSubSupPr>
                          <m:ctrlPr>
                            <a:rPr lang="sk-SK" sz="180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sk-SK" sz="1800" b="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sk-SK" sz="1800" b="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</a:rPr>
                            <m:t>𝑢</m:t>
                          </m:r>
                        </m:sub>
                        <m:sup>
                          <m:r>
                            <a:rPr lang="sk-SK" sz="1800" b="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bSup>
                    </m:num>
                    <m:den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(</m:t>
                      </m:r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𝑋</m:t>
                      </m:r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∗</m:t>
                      </m:r>
                      <m:sSubSup>
                        <m:sSubSupPr>
                          <m:ctrlPr>
                            <a:rPr lang="sk-SK" sz="180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sk-SK" sz="1800" b="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sk-SK" sz="1800" b="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</a:rPr>
                            <m:t>𝑢</m:t>
                          </m:r>
                        </m:sub>
                        <m:sup>
                          <m:r>
                            <a:rPr lang="sk-SK" sz="1800" b="0" i="1">
                              <a:solidFill>
                                <a:srgbClr val="000000"/>
                              </a:solidFill>
                              <a:effectLst/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bSup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)+</m:t>
                      </m:r>
                      <m:r>
                        <a:rPr lang="sk-SK" sz="18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 panose="02020603050405020304" pitchFamily="18" charset="0"/>
                        </a:rPr>
                        <m:t>𝐸𝑈𝑅</m:t>
                      </m:r>
                    </m:den>
                  </m:f>
                </m:oMath>
              </a14:m>
              <a:r>
                <a:rPr lang="sk-SK" sz="18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sk-SK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40" name="Textové pole 13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SpPr txBox="1"/>
          </xdr:nvSpPr>
          <xdr:spPr>
            <a:xfrm>
              <a:off x="1550670" y="9584055"/>
              <a:ext cx="4192905" cy="666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sk-SK" sz="18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ZZ</a:t>
              </a:r>
              <a:r>
                <a:rPr lang="sk-SK" sz="1800" baseline="-250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P2,5</a:t>
              </a: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 panose="02020603050405020304" pitchFamily="18" charset="0"/>
                </a:rPr>
                <a:t>=</a:t>
              </a: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</a:rPr>
                <a:t>(</a:t>
              </a: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 panose="02020603050405020304" pitchFamily="18" charset="0"/>
                </a:rPr>
                <a:t>𝑋∗</a:t>
              </a:r>
              <a:r>
                <a:rPr lang="sk-SK" sz="1800" b="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</a:rPr>
                <a:t>𝑚_𝑢^2)/(</a:t>
              </a: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 panose="02020603050405020304" pitchFamily="18" charset="0"/>
                </a:rPr>
                <a:t>(𝑋∗</a:t>
              </a:r>
              <a:r>
                <a:rPr lang="sk-SK" sz="1800" b="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</a:rPr>
                <a:t>𝑚_𝑢^2</a:t>
              </a:r>
              <a:r>
                <a:rPr lang="sk-SK" sz="18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 panose="02020603050405020304" pitchFamily="18" charset="0"/>
                </a:rPr>
                <a:t>)+𝐸𝑈𝑅)</a:t>
              </a:r>
              <a:r>
                <a:rPr lang="sk-SK" sz="1800">
                  <a:solidFill>
                    <a:srgbClr val="000000"/>
                  </a:solidFill>
                  <a:effectLst/>
                  <a:ea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endParaRPr lang="sk-SK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oneCellAnchor>
    <xdr:from>
      <xdr:col>9</xdr:col>
      <xdr:colOff>419099</xdr:colOff>
      <xdr:row>8</xdr:row>
      <xdr:rowOff>161924</xdr:rowOff>
    </xdr:from>
    <xdr:ext cx="2581275" cy="600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BlokTextu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SpPr txBox="1"/>
          </xdr:nvSpPr>
          <xdr:spPr>
            <a:xfrm>
              <a:off x="16506824" y="5657849"/>
              <a:ext cx="2581275" cy="60007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sk-SK" sz="2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𝑋</m:t>
                  </m:r>
                  <m:r>
                    <a:rPr lang="sk-SK" sz="2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𝑚𝑎𝑥</m:t>
                          </m:r>
                        </m:sub>
                      </m:sSub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−(</m:t>
                      </m:r>
                      <m:sSub>
                        <m:sSubPr>
                          <m:ctrlP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𝑚𝑖𝑛</m:t>
                          </m:r>
                        </m:sub>
                      </m:sSub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sSub>
                        <m:sSubPr>
                          <m:ctrlP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𝑃</m:t>
                          </m:r>
                        </m:e>
                        <m:sub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𝑚𝑎𝑥</m:t>
                          </m:r>
                        </m:sub>
                      </m:sSub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</m:t>
                      </m:r>
                      <m:r>
                        <a:rPr lang="sk-SK" sz="20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𝑚𝑎𝑥</m:t>
                      </m:r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−1</m:t>
                      </m:r>
                    </m:den>
                  </m:f>
                </m:oMath>
              </a14:m>
              <a:r>
                <a:rPr lang="sk-SK" sz="20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41" name="BlokTextu 40"/>
            <xdr:cNvSpPr txBox="1"/>
          </xdr:nvSpPr>
          <xdr:spPr>
            <a:xfrm>
              <a:off x="16506824" y="5657849"/>
              <a:ext cx="2581275" cy="60007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𝑋=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𝑚𝑎𝑥−(𝑁_𝑚𝑖𝑛∗𝑃_𝑚𝑎𝑥)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r>
                <a:rPr lang="sk-SK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𝑚𝑎𝑥</a:t>
              </a:r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−1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sk-SK" sz="20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792479</xdr:colOff>
      <xdr:row>27</xdr:row>
      <xdr:rowOff>28574</xdr:rowOff>
    </xdr:from>
    <xdr:ext cx="2581275" cy="600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BlokTextu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SpPr txBox="1"/>
          </xdr:nvSpPr>
          <xdr:spPr>
            <a:xfrm>
              <a:off x="1402079" y="6810374"/>
              <a:ext cx="2581275" cy="60007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sk-SK" sz="2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𝑋</m:t>
                  </m:r>
                  <m:r>
                    <a:rPr lang="sk-SK" sz="2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𝑚𝑎𝑥</m:t>
                          </m:r>
                        </m:sub>
                      </m:sSub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−(</m:t>
                      </m:r>
                      <m:sSub>
                        <m:sSubPr>
                          <m:ctrlP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𝑚𝑖𝑛</m:t>
                          </m:r>
                        </m:sub>
                      </m:sSub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sSub>
                        <m:sSubPr>
                          <m:ctrlP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𝑃</m:t>
                          </m:r>
                        </m:e>
                        <m:sub>
                          <m:r>
                            <a:rPr lang="sk-SK" sz="20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𝑚𝑎𝑥</m:t>
                          </m:r>
                        </m:sub>
                      </m:sSub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</m:t>
                      </m:r>
                      <m:r>
                        <a:rPr lang="sk-SK" sz="2000" b="0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𝑚𝑎𝑥</m:t>
                      </m:r>
                      <m:r>
                        <a:rPr lang="sk-SK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−1</m:t>
                      </m:r>
                    </m:den>
                  </m:f>
                </m:oMath>
              </a14:m>
              <a:r>
                <a:rPr lang="sk-SK" sz="20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42" name="BlokTextu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SpPr txBox="1"/>
          </xdr:nvSpPr>
          <xdr:spPr>
            <a:xfrm>
              <a:off x="1402079" y="6810374"/>
              <a:ext cx="2581275" cy="60007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𝑋=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𝑚𝑎𝑥−(𝑁_𝑚𝑖𝑛∗𝑃_𝑚𝑎𝑥)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r>
                <a:rPr lang="sk-SK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𝑚𝑎𝑥</a:t>
              </a:r>
              <a:r>
                <a:rPr lang="sk-SK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−1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sk-SK" sz="20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2"/>
  <sheetViews>
    <sheetView tabSelected="1" topLeftCell="A102" zoomScale="130" zoomScaleNormal="130" workbookViewId="0">
      <selection activeCell="A114" sqref="A114"/>
    </sheetView>
  </sheetViews>
  <sheetFormatPr defaultColWidth="9.140625" defaultRowHeight="15" x14ac:dyDescent="0.25"/>
  <cols>
    <col min="1" max="1" width="20.140625" style="8" customWidth="1"/>
    <col min="2" max="2" width="7.5703125" style="8" bestFit="1" customWidth="1"/>
    <col min="3" max="3" width="11.42578125" style="2" bestFit="1" customWidth="1"/>
    <col min="4" max="4" width="8.85546875" style="2" bestFit="1" customWidth="1"/>
    <col min="5" max="5" width="9.42578125" style="1" customWidth="1"/>
    <col min="6" max="6" width="10.7109375" style="1" bestFit="1" customWidth="1"/>
    <col min="7" max="7" width="2" style="1" customWidth="1"/>
    <col min="8" max="8" width="12.28515625" style="3" bestFit="1" customWidth="1"/>
    <col min="9" max="9" width="12" style="3" customWidth="1"/>
    <col min="10" max="10" width="12.7109375" style="3" customWidth="1"/>
    <col min="11" max="11" width="12.28515625" style="3" bestFit="1" customWidth="1"/>
    <col min="12" max="12" width="2" style="1" customWidth="1"/>
    <col min="13" max="13" width="11.28515625" style="3" customWidth="1"/>
    <col min="14" max="14" width="12.28515625" style="3" customWidth="1"/>
    <col min="15" max="15" width="15.140625" style="3" customWidth="1"/>
    <col min="16" max="16" width="11.85546875" style="3" bestFit="1" customWidth="1"/>
    <col min="17" max="17" width="2" style="1" customWidth="1"/>
    <col min="18" max="18" width="10.140625" style="3" customWidth="1"/>
    <col min="19" max="19" width="10.28515625" style="3" customWidth="1"/>
    <col min="20" max="20" width="12.7109375" style="3" customWidth="1"/>
    <col min="21" max="21" width="12.28515625" style="3" bestFit="1" customWidth="1"/>
    <col min="22" max="22" width="10.140625" style="1" customWidth="1"/>
    <col min="23" max="23" width="10" style="3" bestFit="1" customWidth="1"/>
    <col min="24" max="24" width="12.7109375" style="3" customWidth="1"/>
    <col min="25" max="25" width="12.7109375" style="3" bestFit="1" customWidth="1"/>
    <col min="26" max="26" width="9" style="3" customWidth="1"/>
    <col min="35" max="35" width="8.140625" customWidth="1"/>
  </cols>
  <sheetData>
    <row r="1" spans="1:28" ht="47.25" customHeight="1" thickTop="1" thickBot="1" x14ac:dyDescent="0.4">
      <c r="A1" s="90"/>
      <c r="B1" s="91"/>
      <c r="C1" s="73">
        <v>1</v>
      </c>
      <c r="D1" s="297" t="s">
        <v>68</v>
      </c>
      <c r="E1" s="297"/>
      <c r="F1" s="298"/>
      <c r="G1" s="79"/>
      <c r="H1" s="73">
        <v>2</v>
      </c>
      <c r="I1" s="292" t="s">
        <v>81</v>
      </c>
      <c r="J1" s="293"/>
      <c r="K1" s="294"/>
      <c r="L1" s="79"/>
      <c r="M1" s="73">
        <v>3</v>
      </c>
      <c r="N1" s="295" t="s">
        <v>93</v>
      </c>
      <c r="O1" s="295"/>
      <c r="P1" s="296"/>
      <c r="Q1" s="79"/>
      <c r="R1" s="73" t="s">
        <v>37</v>
      </c>
      <c r="S1" s="292" t="s">
        <v>82</v>
      </c>
      <c r="T1" s="293"/>
      <c r="U1" s="294"/>
      <c r="V1" s="79"/>
      <c r="W1" s="73">
        <v>7</v>
      </c>
      <c r="X1" s="287" t="s">
        <v>92</v>
      </c>
      <c r="Y1" s="288"/>
      <c r="Z1" s="289"/>
    </row>
    <row r="2" spans="1:28" s="46" customFormat="1" ht="35.25" thickTop="1" thickBot="1" x14ac:dyDescent="0.3">
      <c r="A2" s="102" t="s">
        <v>36</v>
      </c>
      <c r="B2" s="135" t="s">
        <v>0</v>
      </c>
      <c r="C2" s="103" t="s">
        <v>41</v>
      </c>
      <c r="D2" s="103" t="s">
        <v>42</v>
      </c>
      <c r="E2" s="104" t="s">
        <v>40</v>
      </c>
      <c r="F2" s="105" t="s">
        <v>49</v>
      </c>
      <c r="G2" s="80"/>
      <c r="H2" s="106" t="s">
        <v>1</v>
      </c>
      <c r="I2" s="107" t="s">
        <v>2</v>
      </c>
      <c r="J2" s="107" t="s">
        <v>3</v>
      </c>
      <c r="K2" s="108" t="s">
        <v>43</v>
      </c>
      <c r="L2" s="80"/>
      <c r="M2" s="109" t="s">
        <v>1</v>
      </c>
      <c r="N2" s="109" t="s">
        <v>2</v>
      </c>
      <c r="O2" s="109" t="s">
        <v>3</v>
      </c>
      <c r="P2" s="109" t="s">
        <v>43</v>
      </c>
      <c r="Q2" s="80"/>
      <c r="R2" s="70" t="s">
        <v>1</v>
      </c>
      <c r="S2" s="71" t="s">
        <v>2</v>
      </c>
      <c r="T2" s="71" t="s">
        <v>3</v>
      </c>
      <c r="U2" s="72" t="s">
        <v>44</v>
      </c>
      <c r="V2" s="80"/>
      <c r="W2" s="77" t="s">
        <v>1</v>
      </c>
      <c r="X2" s="69" t="s">
        <v>2</v>
      </c>
      <c r="Y2" s="69" t="s">
        <v>3</v>
      </c>
      <c r="Z2" s="78" t="s">
        <v>45</v>
      </c>
    </row>
    <row r="3" spans="1:28" ht="12.75" customHeight="1" thickTop="1" x14ac:dyDescent="0.25">
      <c r="A3" s="191" t="s">
        <v>90</v>
      </c>
      <c r="B3" s="192">
        <v>1</v>
      </c>
      <c r="C3" s="193">
        <v>0</v>
      </c>
      <c r="D3" s="194">
        <f t="shared" ref="D3:D4" si="0">C3/E3</f>
        <v>0</v>
      </c>
      <c r="E3" s="195">
        <v>54.79</v>
      </c>
      <c r="F3" s="196">
        <f>E3*0.2</f>
        <v>10.958</v>
      </c>
      <c r="G3" s="81"/>
      <c r="H3" s="259">
        <f>$J$75*F3</f>
        <v>46.695260411167233</v>
      </c>
      <c r="I3" s="25">
        <f>C3*$J$76</f>
        <v>0</v>
      </c>
      <c r="J3" s="260">
        <f>H3+I3</f>
        <v>46.695260411167233</v>
      </c>
      <c r="K3" s="25"/>
      <c r="L3" s="81"/>
      <c r="M3" s="266">
        <f>$O$75*F3</f>
        <v>0</v>
      </c>
      <c r="N3" s="266">
        <f t="shared" ref="N3:N34" si="1">C3*$O$76</f>
        <v>0</v>
      </c>
      <c r="O3" s="267">
        <f>M3+N3</f>
        <v>0</v>
      </c>
      <c r="P3" s="266"/>
      <c r="Q3" s="81"/>
      <c r="R3" s="32">
        <f>$T$75*F3</f>
        <v>104.28608158494016</v>
      </c>
      <c r="S3" s="23">
        <f>C3*$T$76</f>
        <v>0</v>
      </c>
      <c r="T3" s="24">
        <f>R3+S3</f>
        <v>104.28608158494016</v>
      </c>
      <c r="U3" s="25"/>
      <c r="V3" s="81"/>
      <c r="W3" s="84">
        <f>$Y$75*F3</f>
        <v>103.65307862665406</v>
      </c>
      <c r="X3" s="44">
        <f t="shared" ref="X3:X34" si="2">C3*$Y$76</f>
        <v>0</v>
      </c>
      <c r="Y3" s="20">
        <f>W3+X3</f>
        <v>103.65307862665406</v>
      </c>
      <c r="Z3" s="85"/>
      <c r="AB3" s="83"/>
    </row>
    <row r="4" spans="1:28" ht="12.75" customHeight="1" x14ac:dyDescent="0.25">
      <c r="A4" s="197" t="s">
        <v>91</v>
      </c>
      <c r="B4" s="198">
        <v>2</v>
      </c>
      <c r="C4" s="199">
        <v>0</v>
      </c>
      <c r="D4" s="200">
        <f t="shared" si="0"/>
        <v>0</v>
      </c>
      <c r="E4" s="201">
        <f>54.8</f>
        <v>54.8</v>
      </c>
      <c r="F4" s="202">
        <f>E4</f>
        <v>54.8</v>
      </c>
      <c r="G4" s="81"/>
      <c r="H4" s="256">
        <f>$J$75*F4</f>
        <v>233.51891499652893</v>
      </c>
      <c r="I4" s="257">
        <f t="shared" ref="I4:I63" si="3">C4*$J$76</f>
        <v>0</v>
      </c>
      <c r="J4" s="258">
        <f>H4+I4</f>
        <v>233.51891499652893</v>
      </c>
      <c r="K4" s="110"/>
      <c r="L4" s="81"/>
      <c r="M4" s="268">
        <f t="shared" ref="M4:M34" si="4">$O$75*F4</f>
        <v>0</v>
      </c>
      <c r="N4" s="269">
        <f t="shared" si="1"/>
        <v>0</v>
      </c>
      <c r="O4" s="270">
        <f t="shared" ref="O4" si="5">M4+N4</f>
        <v>0</v>
      </c>
      <c r="P4" s="43"/>
      <c r="Q4" s="81"/>
      <c r="R4" s="33">
        <f t="shared" ref="R4:R63" si="6">$T$75*F4</f>
        <v>521.52557682558142</v>
      </c>
      <c r="S4" s="26">
        <f t="shared" ref="S4:S63" si="7">C4*$T$76</f>
        <v>0</v>
      </c>
      <c r="T4" s="27">
        <f>R4+S4</f>
        <v>521.52557682558142</v>
      </c>
      <c r="U4" s="110"/>
      <c r="V4" s="81"/>
      <c r="W4" s="86">
        <f t="shared" ref="W4:W34" si="8">$Y$75*F4</f>
        <v>518.35998437129422</v>
      </c>
      <c r="X4" s="21">
        <f t="shared" si="2"/>
        <v>0</v>
      </c>
      <c r="Y4" s="15">
        <f t="shared" ref="Y4" si="9">W4+X4</f>
        <v>518.35998437129422</v>
      </c>
      <c r="Z4" s="43"/>
      <c r="AB4" s="83"/>
    </row>
    <row r="5" spans="1:28" ht="12.75" customHeight="1" x14ac:dyDescent="0.25">
      <c r="A5" s="92"/>
      <c r="B5" s="8">
        <v>3</v>
      </c>
      <c r="C5" s="93">
        <v>25</v>
      </c>
      <c r="D5" s="94">
        <f>C5/E5</f>
        <v>1.5812776723592663</v>
      </c>
      <c r="E5" s="12">
        <v>15.81</v>
      </c>
      <c r="F5" s="95">
        <f>E5</f>
        <v>15.81</v>
      </c>
      <c r="G5" s="81"/>
      <c r="H5" s="259">
        <f>$J$75*F5</f>
        <v>67.371059235312458</v>
      </c>
      <c r="I5" s="25">
        <f t="shared" si="3"/>
        <v>5.0000116516480801</v>
      </c>
      <c r="J5" s="260">
        <f>H5+I5</f>
        <v>72.371070886960538</v>
      </c>
      <c r="K5" s="14">
        <f>J5/E5</f>
        <v>4.577550340731217</v>
      </c>
      <c r="L5" s="81"/>
      <c r="M5" s="266">
        <f t="shared" si="4"/>
        <v>0</v>
      </c>
      <c r="N5" s="266">
        <f t="shared" si="1"/>
        <v>7.1428737880686866</v>
      </c>
      <c r="O5" s="267">
        <f>M5+N5</f>
        <v>7.1428737880686866</v>
      </c>
      <c r="P5" s="14">
        <f t="shared" ref="P5:P34" si="10">O5/E5</f>
        <v>0.45179467350213071</v>
      </c>
      <c r="Q5" s="81"/>
      <c r="R5" s="32">
        <f t="shared" si="6"/>
        <v>150.46203229219785</v>
      </c>
      <c r="S5" s="23">
        <f t="shared" si="7"/>
        <v>2.3571483500626664</v>
      </c>
      <c r="T5" s="24">
        <f>R5+S5</f>
        <v>152.81918064226051</v>
      </c>
      <c r="U5" s="14">
        <f t="shared" ref="U5:U61" si="11">T5/F5</f>
        <v>9.6659823303137564</v>
      </c>
      <c r="V5" s="81"/>
      <c r="W5" s="84">
        <f t="shared" si="8"/>
        <v>149.5487473158789</v>
      </c>
      <c r="X5" s="44">
        <f t="shared" si="2"/>
        <v>2.3861970813388087</v>
      </c>
      <c r="Y5" s="20">
        <f>W5+X5</f>
        <v>151.93494439721772</v>
      </c>
      <c r="Z5" s="14">
        <f t="shared" ref="Z5:Z34" si="12">Y5/E5</f>
        <v>9.6100534090586791</v>
      </c>
      <c r="AB5" s="83"/>
    </row>
    <row r="6" spans="1:28" ht="12.75" customHeight="1" x14ac:dyDescent="0.25">
      <c r="A6" s="92"/>
      <c r="B6" s="8">
        <v>4</v>
      </c>
      <c r="C6" s="93">
        <v>60</v>
      </c>
      <c r="D6" s="94">
        <f t="shared" ref="D6:D60" si="13">C6/E6</f>
        <v>1.6858668165214947</v>
      </c>
      <c r="E6" s="12">
        <v>35.590000000000003</v>
      </c>
      <c r="F6" s="95">
        <f t="shared" ref="F6:F63" si="14">E6</f>
        <v>35.590000000000003</v>
      </c>
      <c r="G6" s="81"/>
      <c r="H6" s="259">
        <f t="shared" ref="H6:H63" si="15">$J$75*F6</f>
        <v>151.65945592566544</v>
      </c>
      <c r="I6" s="25">
        <f t="shared" si="3"/>
        <v>12.000027963955391</v>
      </c>
      <c r="J6" s="260">
        <f t="shared" ref="J6:J39" si="16">H6+I6</f>
        <v>163.65948388962084</v>
      </c>
      <c r="K6" s="25">
        <f>J6/E6</f>
        <v>4.5984682183090992</v>
      </c>
      <c r="L6" s="81"/>
      <c r="M6" s="266">
        <f t="shared" si="4"/>
        <v>0</v>
      </c>
      <c r="N6" s="266">
        <f t="shared" si="1"/>
        <v>17.142897091364848</v>
      </c>
      <c r="O6" s="267">
        <f t="shared" ref="O6:O61" si="17">M6+N6</f>
        <v>17.142897091364848</v>
      </c>
      <c r="P6" s="266">
        <f>O6/E6</f>
        <v>0.48167735575624743</v>
      </c>
      <c r="Q6" s="81"/>
      <c r="R6" s="32">
        <f t="shared" si="6"/>
        <v>338.70611823398622</v>
      </c>
      <c r="S6" s="23">
        <f t="shared" si="7"/>
        <v>5.6571560401503991</v>
      </c>
      <c r="T6" s="24">
        <f t="shared" ref="T6:T39" si="18">R6+S6</f>
        <v>344.36327427413664</v>
      </c>
      <c r="U6" s="25">
        <f t="shared" si="11"/>
        <v>9.6758436154576177</v>
      </c>
      <c r="V6" s="81"/>
      <c r="W6" s="84">
        <f t="shared" si="8"/>
        <v>336.65021612726946</v>
      </c>
      <c r="X6" s="44">
        <f t="shared" si="2"/>
        <v>5.7268729952131405</v>
      </c>
      <c r="Y6" s="20">
        <f t="shared" ref="Y6:Y61" si="19">W6+X6</f>
        <v>342.37708912248257</v>
      </c>
      <c r="Z6" s="85">
        <f t="shared" si="12"/>
        <v>9.6200362214802624</v>
      </c>
      <c r="AB6" s="83"/>
    </row>
    <row r="7" spans="1:28" ht="12.75" customHeight="1" x14ac:dyDescent="0.25">
      <c r="A7" s="92"/>
      <c r="B7" s="8">
        <v>5</v>
      </c>
      <c r="C7" s="93">
        <v>88.303200000000004</v>
      </c>
      <c r="D7" s="94">
        <f t="shared" si="13"/>
        <v>3.105986633837496</v>
      </c>
      <c r="E7" s="12">
        <v>28.43</v>
      </c>
      <c r="F7" s="95">
        <f t="shared" si="14"/>
        <v>28.43</v>
      </c>
      <c r="G7" s="81"/>
      <c r="H7" s="259">
        <f t="shared" si="15"/>
        <v>121.1485903896226</v>
      </c>
      <c r="I7" s="25">
        <f t="shared" si="3"/>
        <v>17.660681155112432</v>
      </c>
      <c r="J7" s="260">
        <f t="shared" si="16"/>
        <v>138.80927154473503</v>
      </c>
      <c r="K7" s="25">
        <f>J7/E7</f>
        <v>4.882492843641753</v>
      </c>
      <c r="L7" s="81"/>
      <c r="M7" s="266">
        <f t="shared" si="4"/>
        <v>0</v>
      </c>
      <c r="N7" s="266">
        <f t="shared" si="1"/>
        <v>25.229544507303473</v>
      </c>
      <c r="O7" s="267">
        <f t="shared" si="17"/>
        <v>25.229544507303473</v>
      </c>
      <c r="P7" s="266">
        <f t="shared" si="10"/>
        <v>0.88742682051718158</v>
      </c>
      <c r="Q7" s="81"/>
      <c r="R7" s="32">
        <f t="shared" si="6"/>
        <v>270.5651852034905</v>
      </c>
      <c r="S7" s="23">
        <f t="shared" si="7"/>
        <v>8.3257496874101449</v>
      </c>
      <c r="T7" s="24">
        <f t="shared" si="18"/>
        <v>278.89093489090067</v>
      </c>
      <c r="U7" s="25">
        <f t="shared" si="11"/>
        <v>9.8097409388287264</v>
      </c>
      <c r="V7" s="81"/>
      <c r="W7" s="84">
        <f t="shared" si="8"/>
        <v>268.9228897021149</v>
      </c>
      <c r="X7" s="44">
        <f t="shared" si="2"/>
        <v>8.4283535245150834</v>
      </c>
      <c r="Y7" s="20">
        <f t="shared" si="19"/>
        <v>277.35124322663</v>
      </c>
      <c r="Z7" s="85">
        <f t="shared" si="12"/>
        <v>9.7555836520094967</v>
      </c>
      <c r="AB7" s="83"/>
    </row>
    <row r="8" spans="1:28" ht="12.75" customHeight="1" x14ac:dyDescent="0.25">
      <c r="A8" s="92"/>
      <c r="B8" s="8">
        <v>6</v>
      </c>
      <c r="C8" s="93">
        <v>162.63910000000001</v>
      </c>
      <c r="D8" s="94">
        <f t="shared" si="13"/>
        <v>3.1198753117206985</v>
      </c>
      <c r="E8" s="12">
        <v>52.13</v>
      </c>
      <c r="F8" s="95">
        <f t="shared" si="14"/>
        <v>52.13</v>
      </c>
      <c r="G8" s="81"/>
      <c r="H8" s="259">
        <f t="shared" si="15"/>
        <v>222.14125983155211</v>
      </c>
      <c r="I8" s="25">
        <f t="shared" si="3"/>
        <v>32.527895800542289</v>
      </c>
      <c r="J8" s="260">
        <f t="shared" si="16"/>
        <v>254.6691556320944</v>
      </c>
      <c r="K8" s="25">
        <f>J8/E8</f>
        <v>4.8852705856914325</v>
      </c>
      <c r="L8" s="81"/>
      <c r="M8" s="266">
        <f t="shared" si="4"/>
        <v>0</v>
      </c>
      <c r="N8" s="266">
        <f t="shared" si="1"/>
        <v>46.468422572203281</v>
      </c>
      <c r="O8" s="267">
        <f t="shared" si="17"/>
        <v>46.468422572203281</v>
      </c>
      <c r="P8" s="266">
        <f t="shared" si="10"/>
        <v>0.89139502344529598</v>
      </c>
      <c r="Q8" s="81"/>
      <c r="R8" s="32">
        <f t="shared" si="6"/>
        <v>496.11548029046645</v>
      </c>
      <c r="S8" s="23">
        <f t="shared" si="7"/>
        <v>15.33457944882708</v>
      </c>
      <c r="T8" s="24">
        <f t="shared" si="18"/>
        <v>511.45005973929352</v>
      </c>
      <c r="U8" s="25">
        <f t="shared" si="11"/>
        <v>9.8110504457950025</v>
      </c>
      <c r="V8" s="81"/>
      <c r="W8" s="84">
        <f t="shared" si="8"/>
        <v>493.10412381889734</v>
      </c>
      <c r="X8" s="44">
        <f t="shared" si="2"/>
        <v>15.523557829262826</v>
      </c>
      <c r="Y8" s="20">
        <f t="shared" si="19"/>
        <v>508.62768164816015</v>
      </c>
      <c r="Z8" s="85">
        <f t="shared" si="12"/>
        <v>9.7569092969146389</v>
      </c>
      <c r="AB8" s="83"/>
    </row>
    <row r="9" spans="1:28" ht="12.75" customHeight="1" x14ac:dyDescent="0.25">
      <c r="A9" s="92"/>
      <c r="B9" s="8">
        <v>7</v>
      </c>
      <c r="C9" s="93">
        <v>444.82979999999998</v>
      </c>
      <c r="D9" s="94">
        <f t="shared" si="13"/>
        <v>8.1173321167883206</v>
      </c>
      <c r="E9" s="12">
        <v>54.8</v>
      </c>
      <c r="F9" s="95">
        <f t="shared" si="14"/>
        <v>54.8</v>
      </c>
      <c r="G9" s="81"/>
      <c r="H9" s="259">
        <f t="shared" si="15"/>
        <v>233.51891499652893</v>
      </c>
      <c r="I9" s="25">
        <f t="shared" si="3"/>
        <v>88.966167320011394</v>
      </c>
      <c r="J9" s="260">
        <f t="shared" si="16"/>
        <v>322.48508231654034</v>
      </c>
      <c r="K9" s="25">
        <f>J9/E9</f>
        <v>5.8847642758492764</v>
      </c>
      <c r="L9" s="81"/>
      <c r="M9" s="266">
        <f t="shared" si="4"/>
        <v>0</v>
      </c>
      <c r="N9" s="266">
        <f t="shared" si="1"/>
        <v>127.09452474287343</v>
      </c>
      <c r="O9" s="267">
        <f t="shared" si="17"/>
        <v>127.09452474287343</v>
      </c>
      <c r="P9" s="266">
        <f t="shared" si="10"/>
        <v>2.3192431522422159</v>
      </c>
      <c r="Q9" s="81"/>
      <c r="R9" s="32">
        <f t="shared" si="6"/>
        <v>521.52557682558142</v>
      </c>
      <c r="S9" s="23">
        <f t="shared" si="7"/>
        <v>41.941193165148228</v>
      </c>
      <c r="T9" s="24">
        <f t="shared" si="18"/>
        <v>563.46676999072963</v>
      </c>
      <c r="U9" s="25">
        <f t="shared" si="11"/>
        <v>10.282240328297986</v>
      </c>
      <c r="V9" s="81"/>
      <c r="W9" s="84">
        <f t="shared" si="8"/>
        <v>518.35998437129422</v>
      </c>
      <c r="X9" s="44">
        <f t="shared" si="2"/>
        <v>42.458062818101034</v>
      </c>
      <c r="Y9" s="20">
        <f t="shared" si="19"/>
        <v>560.8180471893952</v>
      </c>
      <c r="Z9" s="85">
        <f t="shared" si="12"/>
        <v>10.233905970609403</v>
      </c>
      <c r="AB9" s="83"/>
    </row>
    <row r="10" spans="1:28" ht="12.75" customHeight="1" x14ac:dyDescent="0.25">
      <c r="A10" s="92"/>
      <c r="B10" s="8">
        <v>8</v>
      </c>
      <c r="C10" s="93">
        <v>778.60400000000004</v>
      </c>
      <c r="D10" s="94">
        <f t="shared" si="13"/>
        <v>14.935814310377902</v>
      </c>
      <c r="E10" s="12">
        <v>52.13</v>
      </c>
      <c r="F10" s="95">
        <f t="shared" si="14"/>
        <v>52.13</v>
      </c>
      <c r="G10" s="81"/>
      <c r="H10" s="259">
        <f t="shared" si="15"/>
        <v>222.14125983155211</v>
      </c>
      <c r="I10" s="25">
        <f t="shared" si="3"/>
        <v>155.72116288079206</v>
      </c>
      <c r="J10" s="260">
        <f t="shared" si="16"/>
        <v>377.86242271234414</v>
      </c>
      <c r="K10" s="25">
        <f t="shared" ref="K10:K60" si="20">J10/E10</f>
        <v>7.24846389242939</v>
      </c>
      <c r="L10" s="81"/>
      <c r="M10" s="266">
        <f t="shared" si="4"/>
        <v>0</v>
      </c>
      <c r="N10" s="266">
        <f t="shared" si="1"/>
        <v>222.45880411541728</v>
      </c>
      <c r="O10" s="267">
        <f t="shared" si="17"/>
        <v>222.45880411541728</v>
      </c>
      <c r="P10" s="266">
        <f t="shared" si="10"/>
        <v>4.2673854616423803</v>
      </c>
      <c r="Q10" s="81"/>
      <c r="R10" s="32">
        <f t="shared" si="6"/>
        <v>496.11548029046645</v>
      </c>
      <c r="S10" s="23">
        <f t="shared" si="7"/>
        <v>73.411405358087691</v>
      </c>
      <c r="T10" s="24">
        <f t="shared" si="18"/>
        <v>569.52688564855418</v>
      </c>
      <c r="U10" s="25">
        <f t="shared" si="11"/>
        <v>10.925127290400042</v>
      </c>
      <c r="V10" s="81"/>
      <c r="W10" s="84">
        <f t="shared" si="8"/>
        <v>493.10412381889734</v>
      </c>
      <c r="X10" s="44">
        <f t="shared" si="2"/>
        <v>74.316103692748868</v>
      </c>
      <c r="Y10" s="20">
        <f t="shared" si="19"/>
        <v>567.4202275116462</v>
      </c>
      <c r="Z10" s="85">
        <f t="shared" si="12"/>
        <v>10.884715662989567</v>
      </c>
      <c r="AB10" s="83"/>
    </row>
    <row r="11" spans="1:28" ht="12.75" customHeight="1" x14ac:dyDescent="0.25">
      <c r="A11" s="92"/>
      <c r="B11" s="8">
        <v>9</v>
      </c>
      <c r="C11" s="93">
        <v>429.68239999999997</v>
      </c>
      <c r="D11" s="94">
        <f t="shared" si="13"/>
        <v>15.11369679915582</v>
      </c>
      <c r="E11" s="12">
        <v>28.43</v>
      </c>
      <c r="F11" s="95">
        <f t="shared" si="14"/>
        <v>28.43</v>
      </c>
      <c r="G11" s="81"/>
      <c r="H11" s="259">
        <f t="shared" si="15"/>
        <v>121.1485903896226</v>
      </c>
      <c r="I11" s="25">
        <f t="shared" si="3"/>
        <v>85.936680260324437</v>
      </c>
      <c r="J11" s="260">
        <f t="shared" si="16"/>
        <v>207.08527064994703</v>
      </c>
      <c r="K11" s="25">
        <f t="shared" si="20"/>
        <v>7.2840404730899415</v>
      </c>
      <c r="L11" s="81"/>
      <c r="M11" s="266">
        <f t="shared" si="4"/>
        <v>0</v>
      </c>
      <c r="N11" s="266">
        <f t="shared" si="1"/>
        <v>122.76668608617777</v>
      </c>
      <c r="O11" s="267">
        <f t="shared" si="17"/>
        <v>122.76668608617777</v>
      </c>
      <c r="P11" s="266">
        <f t="shared" si="10"/>
        <v>4.3182091483003084</v>
      </c>
      <c r="Q11" s="81"/>
      <c r="R11" s="32">
        <f t="shared" si="6"/>
        <v>270.5651852034905</v>
      </c>
      <c r="S11" s="23">
        <f t="shared" si="7"/>
        <v>40.513006408438663</v>
      </c>
      <c r="T11" s="24">
        <f t="shared" si="18"/>
        <v>311.07819161192919</v>
      </c>
      <c r="U11" s="25">
        <f t="shared" si="11"/>
        <v>10.941899106997157</v>
      </c>
      <c r="V11" s="81"/>
      <c r="W11" s="84">
        <f t="shared" si="8"/>
        <v>268.9228897021149</v>
      </c>
      <c r="X11" s="44">
        <f t="shared" si="2"/>
        <v>41.012275551306175</v>
      </c>
      <c r="Y11" s="20">
        <f t="shared" si="19"/>
        <v>309.93516525342108</v>
      </c>
      <c r="Z11" s="85">
        <f t="shared" si="12"/>
        <v>10.901694170011293</v>
      </c>
      <c r="AB11" s="83"/>
    </row>
    <row r="12" spans="1:28" ht="12.75" customHeight="1" x14ac:dyDescent="0.25">
      <c r="A12" s="92"/>
      <c r="B12" s="8">
        <v>10</v>
      </c>
      <c r="C12" s="93">
        <v>434.22820000000002</v>
      </c>
      <c r="D12" s="94">
        <f t="shared" si="13"/>
        <v>15.273591276820261</v>
      </c>
      <c r="E12" s="12">
        <v>28.43</v>
      </c>
      <c r="F12" s="95">
        <f t="shared" si="14"/>
        <v>28.43</v>
      </c>
      <c r="G12" s="81"/>
      <c r="H12" s="259">
        <f t="shared" si="15"/>
        <v>121.1485903896226</v>
      </c>
      <c r="I12" s="25">
        <f t="shared" si="3"/>
        <v>86.845842378966921</v>
      </c>
      <c r="J12" s="260">
        <f t="shared" si="16"/>
        <v>207.99443276858952</v>
      </c>
      <c r="K12" s="25">
        <f t="shared" si="20"/>
        <v>7.3160194431441967</v>
      </c>
      <c r="L12" s="81"/>
      <c r="M12" s="266">
        <f t="shared" si="4"/>
        <v>0</v>
      </c>
      <c r="N12" s="266">
        <f t="shared" si="1"/>
        <v>124.06548911280989</v>
      </c>
      <c r="O12" s="267">
        <f t="shared" si="17"/>
        <v>124.06548911280989</v>
      </c>
      <c r="P12" s="266">
        <f t="shared" si="10"/>
        <v>4.3638933912349591</v>
      </c>
      <c r="Q12" s="81"/>
      <c r="R12" s="32">
        <f t="shared" si="6"/>
        <v>270.5651852034905</v>
      </c>
      <c r="S12" s="23">
        <f t="shared" si="7"/>
        <v>40.941611407227256</v>
      </c>
      <c r="T12" s="24">
        <f t="shared" si="18"/>
        <v>311.50679661071774</v>
      </c>
      <c r="U12" s="25">
        <f t="shared" si="11"/>
        <v>10.956974907165591</v>
      </c>
      <c r="V12" s="81"/>
      <c r="W12" s="84">
        <f t="shared" si="8"/>
        <v>268.9228897021149</v>
      </c>
      <c r="X12" s="44">
        <f t="shared" si="2"/>
        <v>41.446162539000177</v>
      </c>
      <c r="Y12" s="20">
        <f t="shared" si="19"/>
        <v>310.36905224111507</v>
      </c>
      <c r="Z12" s="85">
        <f t="shared" si="12"/>
        <v>10.916955759448296</v>
      </c>
      <c r="AB12" s="83"/>
    </row>
    <row r="13" spans="1:28" ht="12.75" customHeight="1" x14ac:dyDescent="0.25">
      <c r="A13" s="92"/>
      <c r="B13" s="8">
        <v>11</v>
      </c>
      <c r="C13" s="93">
        <v>857.31269999999995</v>
      </c>
      <c r="D13" s="94">
        <f t="shared" si="13"/>
        <v>15.644392335766423</v>
      </c>
      <c r="E13" s="12">
        <v>54.8</v>
      </c>
      <c r="F13" s="95">
        <f t="shared" si="14"/>
        <v>54.8</v>
      </c>
      <c r="G13" s="81"/>
      <c r="H13" s="259">
        <f t="shared" si="15"/>
        <v>233.51891499652893</v>
      </c>
      <c r="I13" s="25">
        <f t="shared" si="3"/>
        <v>171.46293956423497</v>
      </c>
      <c r="J13" s="260">
        <f t="shared" si="16"/>
        <v>404.98185456076391</v>
      </c>
      <c r="K13" s="25">
        <f t="shared" si="20"/>
        <v>7.390179827751167</v>
      </c>
      <c r="L13" s="81"/>
      <c r="M13" s="266">
        <f t="shared" si="4"/>
        <v>0</v>
      </c>
      <c r="N13" s="266">
        <f t="shared" si="1"/>
        <v>244.94705652033571</v>
      </c>
      <c r="O13" s="267">
        <f t="shared" si="17"/>
        <v>244.94705652033571</v>
      </c>
      <c r="P13" s="266">
        <f t="shared" si="10"/>
        <v>4.4698367978163454</v>
      </c>
      <c r="Q13" s="81"/>
      <c r="R13" s="32">
        <f t="shared" si="6"/>
        <v>521.52557682558142</v>
      </c>
      <c r="S13" s="23">
        <f t="shared" si="7"/>
        <v>80.832528651710774</v>
      </c>
      <c r="T13" s="24">
        <f t="shared" si="18"/>
        <v>602.35810547729216</v>
      </c>
      <c r="U13" s="25">
        <f t="shared" si="11"/>
        <v>10.991936231337448</v>
      </c>
      <c r="V13" s="81"/>
      <c r="W13" s="84">
        <f t="shared" si="8"/>
        <v>518.35998437129422</v>
      </c>
      <c r="X13" s="44">
        <f t="shared" si="2"/>
        <v>81.828682501387732</v>
      </c>
      <c r="Y13" s="20">
        <f t="shared" si="19"/>
        <v>600.18866687268201</v>
      </c>
      <c r="Z13" s="85">
        <f t="shared" si="12"/>
        <v>10.952347935632885</v>
      </c>
      <c r="AB13" s="83"/>
    </row>
    <row r="14" spans="1:28" ht="12.75" customHeight="1" x14ac:dyDescent="0.25">
      <c r="A14" s="92"/>
      <c r="B14" s="8">
        <v>12</v>
      </c>
      <c r="C14" s="93">
        <v>873.92079999999999</v>
      </c>
      <c r="D14" s="94">
        <f t="shared" si="13"/>
        <v>15.95037050556671</v>
      </c>
      <c r="E14" s="12">
        <v>54.79</v>
      </c>
      <c r="F14" s="95">
        <f t="shared" si="14"/>
        <v>54.79</v>
      </c>
      <c r="G14" s="81"/>
      <c r="H14" s="259">
        <f t="shared" si="15"/>
        <v>233.47630205583616</v>
      </c>
      <c r="I14" s="25">
        <f t="shared" si="3"/>
        <v>174.78456730470444</v>
      </c>
      <c r="J14" s="260">
        <f t="shared" si="16"/>
        <v>408.2608693605406</v>
      </c>
      <c r="K14" s="25">
        <f t="shared" si="20"/>
        <v>7.4513756043172226</v>
      </c>
      <c r="L14" s="81"/>
      <c r="M14" s="266">
        <f t="shared" si="4"/>
        <v>0</v>
      </c>
      <c r="N14" s="266">
        <f t="shared" si="1"/>
        <v>249.69223900672065</v>
      </c>
      <c r="O14" s="267">
        <f t="shared" si="17"/>
        <v>249.69223900672065</v>
      </c>
      <c r="P14" s="266">
        <f t="shared" si="10"/>
        <v>4.5572593357678528</v>
      </c>
      <c r="Q14" s="81"/>
      <c r="R14" s="32">
        <f t="shared" si="6"/>
        <v>521.43040792470083</v>
      </c>
      <c r="S14" s="23">
        <f t="shared" si="7"/>
        <v>82.39843887221781</v>
      </c>
      <c r="T14" s="24">
        <f t="shared" si="18"/>
        <v>603.8288467969187</v>
      </c>
      <c r="U14" s="25">
        <f t="shared" si="11"/>
        <v>11.020785668861448</v>
      </c>
      <c r="V14" s="81"/>
      <c r="W14" s="84">
        <f t="shared" si="8"/>
        <v>518.26539313327032</v>
      </c>
      <c r="X14" s="44">
        <f t="shared" si="2"/>
        <v>83.413890491251067</v>
      </c>
      <c r="Y14" s="20">
        <f t="shared" si="19"/>
        <v>601.67928362452142</v>
      </c>
      <c r="Z14" s="85">
        <f t="shared" si="12"/>
        <v>10.981552904262118</v>
      </c>
      <c r="AB14" s="83"/>
    </row>
    <row r="15" spans="1:28" ht="12.75" customHeight="1" x14ac:dyDescent="0.25">
      <c r="A15" s="92"/>
      <c r="B15" s="8">
        <v>13</v>
      </c>
      <c r="C15" s="93">
        <v>969.99279999999999</v>
      </c>
      <c r="D15" s="94">
        <f t="shared" si="13"/>
        <v>17.700598540145986</v>
      </c>
      <c r="E15" s="12">
        <v>54.8</v>
      </c>
      <c r="F15" s="95">
        <f t="shared" si="14"/>
        <v>54.8</v>
      </c>
      <c r="G15" s="81"/>
      <c r="H15" s="259">
        <f t="shared" si="15"/>
        <v>233.51891499652893</v>
      </c>
      <c r="I15" s="25">
        <f t="shared" si="3"/>
        <v>193.99901208058984</v>
      </c>
      <c r="J15" s="260">
        <f t="shared" si="16"/>
        <v>427.51792707711877</v>
      </c>
      <c r="K15" s="25">
        <f t="shared" si="20"/>
        <v>7.8014220269547225</v>
      </c>
      <c r="L15" s="81"/>
      <c r="M15" s="266">
        <f t="shared" si="4"/>
        <v>0</v>
      </c>
      <c r="N15" s="266">
        <f t="shared" si="1"/>
        <v>277.14144582941407</v>
      </c>
      <c r="O15" s="267">
        <f t="shared" si="17"/>
        <v>277.14144582941407</v>
      </c>
      <c r="P15" s="266">
        <f t="shared" si="10"/>
        <v>5.0573256538214251</v>
      </c>
      <c r="Q15" s="81"/>
      <c r="R15" s="32">
        <f t="shared" si="6"/>
        <v>521.52557682558142</v>
      </c>
      <c r="S15" s="23">
        <f t="shared" si="7"/>
        <v>91.456677123706626</v>
      </c>
      <c r="T15" s="24">
        <f t="shared" si="18"/>
        <v>612.98225394928807</v>
      </c>
      <c r="U15" s="25">
        <f t="shared" si="11"/>
        <v>11.185807553819126</v>
      </c>
      <c r="V15" s="81"/>
      <c r="W15" s="84">
        <f t="shared" si="8"/>
        <v>518.35998437129422</v>
      </c>
      <c r="X15" s="44">
        <f t="shared" si="2"/>
        <v>92.583759531186345</v>
      </c>
      <c r="Y15" s="20">
        <f t="shared" si="19"/>
        <v>610.94374390248061</v>
      </c>
      <c r="Z15" s="85">
        <f t="shared" si="12"/>
        <v>11.148608465373734</v>
      </c>
      <c r="AB15" s="83"/>
    </row>
    <row r="16" spans="1:28" ht="12.75" customHeight="1" x14ac:dyDescent="0.25">
      <c r="A16" s="92"/>
      <c r="B16" s="8">
        <v>14</v>
      </c>
      <c r="C16" s="93">
        <v>972.69169999999997</v>
      </c>
      <c r="D16" s="94">
        <f t="shared" si="13"/>
        <v>18.658962209859965</v>
      </c>
      <c r="E16" s="12">
        <v>52.13</v>
      </c>
      <c r="F16" s="95">
        <f t="shared" si="14"/>
        <v>52.13</v>
      </c>
      <c r="G16" s="81"/>
      <c r="H16" s="259">
        <f t="shared" si="15"/>
        <v>222.14125983155211</v>
      </c>
      <c r="I16" s="25">
        <f t="shared" si="3"/>
        <v>194.53879333845515</v>
      </c>
      <c r="J16" s="260">
        <f t="shared" si="16"/>
        <v>416.68005317000723</v>
      </c>
      <c r="K16" s="25">
        <f t="shared" si="20"/>
        <v>7.9930952075581665</v>
      </c>
      <c r="L16" s="81"/>
      <c r="M16" s="266">
        <f t="shared" si="4"/>
        <v>0</v>
      </c>
      <c r="N16" s="266">
        <f t="shared" si="1"/>
        <v>277.91256191207879</v>
      </c>
      <c r="O16" s="267">
        <f t="shared" si="17"/>
        <v>277.91256191207879</v>
      </c>
      <c r="P16" s="266">
        <f t="shared" si="10"/>
        <v>5.3311444832549162</v>
      </c>
      <c r="Q16" s="81"/>
      <c r="R16" s="32">
        <f t="shared" si="6"/>
        <v>496.11548029046645</v>
      </c>
      <c r="S16" s="23">
        <f t="shared" si="7"/>
        <v>91.711145430985994</v>
      </c>
      <c r="T16" s="24">
        <f t="shared" si="18"/>
        <v>587.8266257214525</v>
      </c>
      <c r="U16" s="25">
        <f t="shared" si="11"/>
        <v>11.276167767532179</v>
      </c>
      <c r="V16" s="81"/>
      <c r="W16" s="84">
        <f t="shared" si="8"/>
        <v>493.10412381889734</v>
      </c>
      <c r="X16" s="44">
        <f t="shared" si="2"/>
        <v>92.841363823299361</v>
      </c>
      <c r="Y16" s="20">
        <f t="shared" si="19"/>
        <v>585.94548764219667</v>
      </c>
      <c r="Z16" s="85">
        <f t="shared" si="12"/>
        <v>11.240082249035041</v>
      </c>
      <c r="AB16" s="83"/>
    </row>
    <row r="17" spans="1:28" ht="12.75" customHeight="1" x14ac:dyDescent="0.25">
      <c r="A17" s="92"/>
      <c r="B17" s="8">
        <v>15</v>
      </c>
      <c r="C17" s="93">
        <v>988.80650000000003</v>
      </c>
      <c r="D17" s="94">
        <f t="shared" si="13"/>
        <v>18.968089391904854</v>
      </c>
      <c r="E17" s="12">
        <v>52.13</v>
      </c>
      <c r="F17" s="95">
        <f t="shared" si="14"/>
        <v>52.13</v>
      </c>
      <c r="G17" s="81"/>
      <c r="H17" s="259">
        <f t="shared" si="15"/>
        <v>222.14125983155211</v>
      </c>
      <c r="I17" s="25">
        <f t="shared" si="3"/>
        <v>197.76176084901428</v>
      </c>
      <c r="J17" s="260">
        <f t="shared" si="16"/>
        <v>419.90302068056639</v>
      </c>
      <c r="K17" s="25">
        <f t="shared" si="20"/>
        <v>8.0549207880407891</v>
      </c>
      <c r="L17" s="81"/>
      <c r="M17" s="266">
        <f t="shared" si="4"/>
        <v>0</v>
      </c>
      <c r="N17" s="266">
        <f t="shared" si="1"/>
        <v>282.51680121287757</v>
      </c>
      <c r="O17" s="267">
        <f t="shared" si="17"/>
        <v>282.51680121287757</v>
      </c>
      <c r="P17" s="266">
        <f t="shared" si="10"/>
        <v>5.419466741087235</v>
      </c>
      <c r="Q17" s="81"/>
      <c r="R17" s="32">
        <f t="shared" si="6"/>
        <v>496.11548029046645</v>
      </c>
      <c r="S17" s="23">
        <f t="shared" si="7"/>
        <v>93.230544400249599</v>
      </c>
      <c r="T17" s="24">
        <f t="shared" si="18"/>
        <v>589.34602469071604</v>
      </c>
      <c r="U17" s="25">
        <f t="shared" si="11"/>
        <v>11.305314112616843</v>
      </c>
      <c r="V17" s="81"/>
      <c r="W17" s="84">
        <f t="shared" si="8"/>
        <v>493.10412381889734</v>
      </c>
      <c r="X17" s="44">
        <f t="shared" si="2"/>
        <v>94.379487372353708</v>
      </c>
      <c r="Y17" s="20">
        <f t="shared" si="19"/>
        <v>587.48361119125104</v>
      </c>
      <c r="Z17" s="85">
        <f t="shared" si="12"/>
        <v>11.269587784217361</v>
      </c>
      <c r="AB17" s="83"/>
    </row>
    <row r="18" spans="1:28" ht="12.75" customHeight="1" x14ac:dyDescent="0.25">
      <c r="A18" s="92"/>
      <c r="B18" s="8">
        <v>16</v>
      </c>
      <c r="C18" s="93">
        <v>566.93730000000005</v>
      </c>
      <c r="D18" s="94">
        <f t="shared" si="13"/>
        <v>19.941516004220894</v>
      </c>
      <c r="E18" s="12">
        <v>28.43</v>
      </c>
      <c r="F18" s="95">
        <f t="shared" si="14"/>
        <v>28.43</v>
      </c>
      <c r="G18" s="81"/>
      <c r="H18" s="259">
        <f t="shared" si="15"/>
        <v>121.1485903896226</v>
      </c>
      <c r="I18" s="25">
        <f t="shared" si="3"/>
        <v>113.38772423015612</v>
      </c>
      <c r="J18" s="260">
        <f t="shared" si="16"/>
        <v>234.53631461977872</v>
      </c>
      <c r="K18" s="25">
        <f t="shared" si="20"/>
        <v>8.2496065641849707</v>
      </c>
      <c r="L18" s="81"/>
      <c r="M18" s="266">
        <f t="shared" si="4"/>
        <v>0</v>
      </c>
      <c r="N18" s="266">
        <f t="shared" si="1"/>
        <v>161.98246318593735</v>
      </c>
      <c r="O18" s="267">
        <f t="shared" si="17"/>
        <v>161.98246318593735</v>
      </c>
      <c r="P18" s="266">
        <f t="shared" si="10"/>
        <v>5.697589278436066</v>
      </c>
      <c r="Q18" s="81"/>
      <c r="R18" s="32">
        <f t="shared" si="6"/>
        <v>270.5651852034905</v>
      </c>
      <c r="S18" s="23">
        <f t="shared" si="7"/>
        <v>53.454212851359316</v>
      </c>
      <c r="T18" s="24">
        <f t="shared" si="18"/>
        <v>324.01939805484983</v>
      </c>
      <c r="U18" s="25">
        <f t="shared" si="11"/>
        <v>11.397094549941956</v>
      </c>
      <c r="V18" s="81"/>
      <c r="W18" s="84">
        <f t="shared" si="8"/>
        <v>268.9228897021149</v>
      </c>
      <c r="X18" s="44">
        <f t="shared" si="2"/>
        <v>54.112965222484185</v>
      </c>
      <c r="Y18" s="20">
        <f t="shared" si="19"/>
        <v>323.03585492459911</v>
      </c>
      <c r="Z18" s="85">
        <f t="shared" si="12"/>
        <v>11.362499293865604</v>
      </c>
      <c r="AB18" s="83"/>
    </row>
    <row r="19" spans="1:28" ht="12.75" customHeight="1" x14ac:dyDescent="0.25">
      <c r="A19" s="92"/>
      <c r="B19" s="8">
        <v>17</v>
      </c>
      <c r="C19" s="93">
        <v>1208.5263</v>
      </c>
      <c r="D19" s="94">
        <f t="shared" si="13"/>
        <v>22.057424712538786</v>
      </c>
      <c r="E19" s="12">
        <v>54.79</v>
      </c>
      <c r="F19" s="95">
        <f t="shared" si="14"/>
        <v>54.79</v>
      </c>
      <c r="G19" s="81"/>
      <c r="H19" s="259">
        <f t="shared" si="15"/>
        <v>233.47630205583616</v>
      </c>
      <c r="I19" s="25">
        <f t="shared" si="3"/>
        <v>241.70582325292571</v>
      </c>
      <c r="J19" s="260">
        <f t="shared" si="16"/>
        <v>475.1821253087619</v>
      </c>
      <c r="K19" s="25">
        <f t="shared" si="20"/>
        <v>8.6727892920014948</v>
      </c>
      <c r="L19" s="81"/>
      <c r="M19" s="266">
        <f t="shared" si="4"/>
        <v>0</v>
      </c>
      <c r="N19" s="266">
        <f t="shared" si="1"/>
        <v>345.29403321846536</v>
      </c>
      <c r="O19" s="267">
        <f t="shared" si="17"/>
        <v>345.29403321846536</v>
      </c>
      <c r="P19" s="266">
        <f t="shared" si="10"/>
        <v>6.3021360324596705</v>
      </c>
      <c r="Q19" s="81"/>
      <c r="R19" s="32">
        <f t="shared" si="6"/>
        <v>521.43040792470083</v>
      </c>
      <c r="S19" s="23">
        <f t="shared" si="7"/>
        <v>113.94703096209355</v>
      </c>
      <c r="T19" s="24">
        <f t="shared" si="18"/>
        <v>635.37743888679438</v>
      </c>
      <c r="U19" s="25">
        <f t="shared" si="11"/>
        <v>11.596594978769746</v>
      </c>
      <c r="V19" s="81"/>
      <c r="W19" s="84">
        <f t="shared" si="8"/>
        <v>518.26539313327032</v>
      </c>
      <c r="X19" s="44">
        <f t="shared" si="2"/>
        <v>115.35127719124758</v>
      </c>
      <c r="Y19" s="20">
        <f t="shared" si="19"/>
        <v>633.61667032451794</v>
      </c>
      <c r="Z19" s="85">
        <f t="shared" si="12"/>
        <v>11.564458301232305</v>
      </c>
      <c r="AB19" s="83"/>
    </row>
    <row r="20" spans="1:28" ht="12.75" customHeight="1" x14ac:dyDescent="0.25">
      <c r="A20" s="92"/>
      <c r="B20" s="8">
        <v>18</v>
      </c>
      <c r="C20" s="93">
        <v>1321.6976</v>
      </c>
      <c r="D20" s="94">
        <f t="shared" si="13"/>
        <v>24.122971345135973</v>
      </c>
      <c r="E20" s="12">
        <v>54.79</v>
      </c>
      <c r="F20" s="95">
        <f t="shared" si="14"/>
        <v>54.79</v>
      </c>
      <c r="G20" s="81"/>
      <c r="H20" s="259">
        <f t="shared" si="15"/>
        <v>233.47630205583616</v>
      </c>
      <c r="I20" s="25">
        <f t="shared" si="3"/>
        <v>264.34013599821213</v>
      </c>
      <c r="J20" s="260">
        <f t="shared" si="16"/>
        <v>497.81643805404826</v>
      </c>
      <c r="K20" s="25">
        <f t="shared" si="20"/>
        <v>9.0858995812018293</v>
      </c>
      <c r="L20" s="81"/>
      <c r="M20" s="266">
        <f t="shared" si="4"/>
        <v>0</v>
      </c>
      <c r="N20" s="266">
        <f t="shared" si="1"/>
        <v>377.62876571173166</v>
      </c>
      <c r="O20" s="267">
        <f t="shared" si="17"/>
        <v>377.62876571173166</v>
      </c>
      <c r="P20" s="266">
        <f t="shared" si="10"/>
        <v>6.8922935884601513</v>
      </c>
      <c r="Q20" s="81"/>
      <c r="R20" s="32">
        <f t="shared" si="6"/>
        <v>521.43040792470083</v>
      </c>
      <c r="S20" s="23">
        <f t="shared" si="7"/>
        <v>124.61749268487144</v>
      </c>
      <c r="T20" s="24">
        <f t="shared" si="18"/>
        <v>646.04790060957225</v>
      </c>
      <c r="U20" s="25">
        <f t="shared" si="11"/>
        <v>11.791346972249904</v>
      </c>
      <c r="V20" s="81"/>
      <c r="W20" s="84">
        <f t="shared" si="8"/>
        <v>518.26539313327032</v>
      </c>
      <c r="X20" s="44">
        <f t="shared" si="2"/>
        <v>126.15323822130031</v>
      </c>
      <c r="Y20" s="20">
        <f t="shared" si="19"/>
        <v>644.41863135457061</v>
      </c>
      <c r="Z20" s="85">
        <f t="shared" si="12"/>
        <v>11.761610355075208</v>
      </c>
      <c r="AB20" s="83"/>
    </row>
    <row r="21" spans="1:28" ht="12.75" customHeight="1" x14ac:dyDescent="0.25">
      <c r="A21" s="92"/>
      <c r="B21" s="8">
        <v>19</v>
      </c>
      <c r="C21" s="93">
        <v>706.00229999999999</v>
      </c>
      <c r="D21" s="94">
        <f t="shared" si="13"/>
        <v>24.833003869152304</v>
      </c>
      <c r="E21" s="12">
        <v>28.43</v>
      </c>
      <c r="F21" s="95">
        <f t="shared" si="14"/>
        <v>28.43</v>
      </c>
      <c r="G21" s="81"/>
      <c r="H21" s="259">
        <f t="shared" si="15"/>
        <v>121.1485903896226</v>
      </c>
      <c r="I21" s="25">
        <f t="shared" si="3"/>
        <v>141.20078904361372</v>
      </c>
      <c r="J21" s="260">
        <f t="shared" si="16"/>
        <v>262.34937943323632</v>
      </c>
      <c r="K21" s="25">
        <f t="shared" si="20"/>
        <v>9.2279064169270608</v>
      </c>
      <c r="L21" s="81"/>
      <c r="M21" s="266">
        <f t="shared" si="4"/>
        <v>0</v>
      </c>
      <c r="N21" s="266">
        <f t="shared" si="1"/>
        <v>201.7154129194482</v>
      </c>
      <c r="O21" s="267">
        <f t="shared" si="17"/>
        <v>201.7154129194482</v>
      </c>
      <c r="P21" s="266">
        <f t="shared" si="10"/>
        <v>7.0951604966390507</v>
      </c>
      <c r="Q21" s="81"/>
      <c r="R21" s="32">
        <f t="shared" si="6"/>
        <v>270.5651852034905</v>
      </c>
      <c r="S21" s="23">
        <f t="shared" si="7"/>
        <v>66.566086263417901</v>
      </c>
      <c r="T21" s="24">
        <f t="shared" si="18"/>
        <v>337.1312714669084</v>
      </c>
      <c r="U21" s="25">
        <f t="shared" si="11"/>
        <v>11.858293051948941</v>
      </c>
      <c r="V21" s="81"/>
      <c r="W21" s="84">
        <f t="shared" si="8"/>
        <v>268.9228897021149</v>
      </c>
      <c r="X21" s="44">
        <f t="shared" si="2"/>
        <v>67.386425107139431</v>
      </c>
      <c r="Y21" s="20">
        <f t="shared" si="19"/>
        <v>336.30931480925432</v>
      </c>
      <c r="Z21" s="85">
        <f t="shared" si="12"/>
        <v>11.829381456533744</v>
      </c>
      <c r="AB21" s="83"/>
    </row>
    <row r="22" spans="1:28" ht="12.75" customHeight="1" x14ac:dyDescent="0.25">
      <c r="A22" s="92"/>
      <c r="B22" s="8">
        <v>20</v>
      </c>
      <c r="C22" s="93">
        <v>1408.4197999999999</v>
      </c>
      <c r="D22" s="94">
        <f t="shared" si="13"/>
        <v>25.701091240875911</v>
      </c>
      <c r="E22" s="12">
        <v>54.8</v>
      </c>
      <c r="F22" s="95">
        <f t="shared" si="14"/>
        <v>54.8</v>
      </c>
      <c r="G22" s="81"/>
      <c r="H22" s="259">
        <f t="shared" si="15"/>
        <v>233.51891499652893</v>
      </c>
      <c r="I22" s="25">
        <f t="shared" si="3"/>
        <v>281.68461641647434</v>
      </c>
      <c r="J22" s="260">
        <f t="shared" si="16"/>
        <v>515.20353141300325</v>
      </c>
      <c r="K22" s="25">
        <f t="shared" si="20"/>
        <v>9.4015242958577243</v>
      </c>
      <c r="L22" s="81"/>
      <c r="M22" s="266">
        <f t="shared" si="4"/>
        <v>0</v>
      </c>
      <c r="N22" s="266">
        <f t="shared" si="1"/>
        <v>402.40659488067763</v>
      </c>
      <c r="O22" s="267">
        <f t="shared" si="17"/>
        <v>402.40659488067763</v>
      </c>
      <c r="P22" s="266">
        <f t="shared" si="10"/>
        <v>7.3431860379685707</v>
      </c>
      <c r="Q22" s="81"/>
      <c r="R22" s="32">
        <f t="shared" si="6"/>
        <v>521.52557682558142</v>
      </c>
      <c r="S22" s="23">
        <f t="shared" si="7"/>
        <v>132.79417631062361</v>
      </c>
      <c r="T22" s="24">
        <f t="shared" si="18"/>
        <v>654.31975313620501</v>
      </c>
      <c r="U22" s="25">
        <f t="shared" si="11"/>
        <v>11.940141480587684</v>
      </c>
      <c r="V22" s="81"/>
      <c r="W22" s="84">
        <f t="shared" si="8"/>
        <v>518.35998437129422</v>
      </c>
      <c r="X22" s="44">
        <f t="shared" si="2"/>
        <v>134.43068864239154</v>
      </c>
      <c r="Y22" s="20">
        <f t="shared" si="19"/>
        <v>652.79067301368582</v>
      </c>
      <c r="Z22" s="85">
        <f t="shared" si="12"/>
        <v>11.912238558643903</v>
      </c>
      <c r="AB22" s="83"/>
    </row>
    <row r="23" spans="1:28" ht="12.75" customHeight="1" x14ac:dyDescent="0.25">
      <c r="A23" s="92"/>
      <c r="B23" s="8">
        <v>21</v>
      </c>
      <c r="C23" s="93">
        <v>964.51559999999995</v>
      </c>
      <c r="D23" s="94">
        <f t="shared" si="13"/>
        <v>27.100747400955321</v>
      </c>
      <c r="E23" s="12">
        <v>35.590000000000003</v>
      </c>
      <c r="F23" s="95">
        <f t="shared" si="14"/>
        <v>35.590000000000003</v>
      </c>
      <c r="G23" s="81"/>
      <c r="H23" s="259">
        <f t="shared" si="15"/>
        <v>151.65945592566544</v>
      </c>
      <c r="I23" s="25">
        <f t="shared" si="3"/>
        <v>192.90356952785353</v>
      </c>
      <c r="J23" s="260">
        <f t="shared" si="16"/>
        <v>344.563025453519</v>
      </c>
      <c r="K23" s="25">
        <f t="shared" si="20"/>
        <v>9.6814561802056467</v>
      </c>
      <c r="L23" s="81"/>
      <c r="M23" s="266">
        <f t="shared" si="4"/>
        <v>0</v>
      </c>
      <c r="N23" s="266">
        <f t="shared" si="1"/>
        <v>275.57652789693367</v>
      </c>
      <c r="O23" s="267">
        <f t="shared" si="17"/>
        <v>275.57652789693367</v>
      </c>
      <c r="P23" s="266">
        <f t="shared" si="10"/>
        <v>7.7430887298941737</v>
      </c>
      <c r="Q23" s="81"/>
      <c r="R23" s="32">
        <f t="shared" si="6"/>
        <v>338.70611823398622</v>
      </c>
      <c r="S23" s="23">
        <f t="shared" si="7"/>
        <v>90.940254205988097</v>
      </c>
      <c r="T23" s="24">
        <f t="shared" si="18"/>
        <v>429.6463724399743</v>
      </c>
      <c r="U23" s="25">
        <f t="shared" si="11"/>
        <v>12.072109368923131</v>
      </c>
      <c r="V23" s="81"/>
      <c r="W23" s="84">
        <f t="shared" si="8"/>
        <v>336.65021612726946</v>
      </c>
      <c r="X23" s="44">
        <f t="shared" si="2"/>
        <v>92.060972385029984</v>
      </c>
      <c r="Y23" s="20">
        <f t="shared" si="19"/>
        <v>428.71118851229943</v>
      </c>
      <c r="Z23" s="85">
        <f t="shared" si="12"/>
        <v>12.045832776406277</v>
      </c>
      <c r="AB23" s="83"/>
    </row>
    <row r="24" spans="1:28" ht="12.75" customHeight="1" x14ac:dyDescent="0.25">
      <c r="A24" s="92"/>
      <c r="B24" s="8">
        <v>22</v>
      </c>
      <c r="C24" s="93">
        <v>496.89010000000002</v>
      </c>
      <c r="D24" s="94">
        <f t="shared" si="13"/>
        <v>27.152464480874318</v>
      </c>
      <c r="E24" s="12">
        <v>18.3</v>
      </c>
      <c r="F24" s="95">
        <f t="shared" si="14"/>
        <v>18.3</v>
      </c>
      <c r="G24" s="81"/>
      <c r="H24" s="259">
        <f t="shared" si="15"/>
        <v>77.981681467818973</v>
      </c>
      <c r="I24" s="25">
        <f t="shared" si="3"/>
        <v>99.378251583543189</v>
      </c>
      <c r="J24" s="260">
        <f t="shared" si="16"/>
        <v>177.35993305136216</v>
      </c>
      <c r="K24" s="25">
        <f t="shared" si="20"/>
        <v>9.6917996202930148</v>
      </c>
      <c r="L24" s="81"/>
      <c r="M24" s="266">
        <f t="shared" si="4"/>
        <v>0</v>
      </c>
      <c r="N24" s="266">
        <f t="shared" si="1"/>
        <v>141.96893083363315</v>
      </c>
      <c r="O24" s="267">
        <f t="shared" si="17"/>
        <v>141.96893083363315</v>
      </c>
      <c r="P24" s="266">
        <f t="shared" si="10"/>
        <v>7.757865072876128</v>
      </c>
      <c r="Q24" s="81"/>
      <c r="R24" s="32">
        <f t="shared" si="6"/>
        <v>174.15908861146241</v>
      </c>
      <c r="S24" s="23">
        <f t="shared" si="7"/>
        <v>46.849747175098933</v>
      </c>
      <c r="T24" s="24">
        <f t="shared" si="18"/>
        <v>221.00883578656135</v>
      </c>
      <c r="U24" s="25">
        <f t="shared" si="11"/>
        <v>12.076985562107177</v>
      </c>
      <c r="V24" s="81"/>
      <c r="W24" s="84">
        <f t="shared" si="8"/>
        <v>173.10196558384465</v>
      </c>
      <c r="X24" s="44">
        <f t="shared" si="2"/>
        <v>47.427108254645951</v>
      </c>
      <c r="Y24" s="20">
        <f t="shared" si="19"/>
        <v>220.5290738384906</v>
      </c>
      <c r="Z24" s="85">
        <f t="shared" si="12"/>
        <v>12.0507690622126</v>
      </c>
      <c r="AB24" s="83"/>
    </row>
    <row r="25" spans="1:28" ht="12.75" customHeight="1" x14ac:dyDescent="0.25">
      <c r="A25" s="92"/>
      <c r="B25" s="8">
        <v>23</v>
      </c>
      <c r="C25" s="93">
        <v>864.64300000000003</v>
      </c>
      <c r="D25" s="94">
        <f t="shared" si="13"/>
        <v>30.413049595497714</v>
      </c>
      <c r="E25" s="12">
        <v>28.43</v>
      </c>
      <c r="F25" s="95">
        <f t="shared" si="14"/>
        <v>28.43</v>
      </c>
      <c r="G25" s="81"/>
      <c r="H25" s="259">
        <f t="shared" si="15"/>
        <v>121.1485903896226</v>
      </c>
      <c r="I25" s="25">
        <f t="shared" si="3"/>
        <v>172.92900298063805</v>
      </c>
      <c r="J25" s="260">
        <f t="shared" si="16"/>
        <v>294.07759337026062</v>
      </c>
      <c r="K25" s="25">
        <f t="shared" si="20"/>
        <v>10.343918162865306</v>
      </c>
      <c r="L25" s="81"/>
      <c r="M25" s="266">
        <f t="shared" si="4"/>
        <v>0</v>
      </c>
      <c r="N25" s="266">
        <f t="shared" si="1"/>
        <v>247.04143282948294</v>
      </c>
      <c r="O25" s="267">
        <f t="shared" si="17"/>
        <v>247.04143282948294</v>
      </c>
      <c r="P25" s="266">
        <f t="shared" si="10"/>
        <v>8.6894629908365442</v>
      </c>
      <c r="Q25" s="81"/>
      <c r="R25" s="32">
        <f t="shared" si="6"/>
        <v>270.5651852034905</v>
      </c>
      <c r="S25" s="23">
        <f t="shared" si="7"/>
        <v>81.523672833729364</v>
      </c>
      <c r="T25" s="24">
        <f t="shared" si="18"/>
        <v>352.08885803721989</v>
      </c>
      <c r="U25" s="25">
        <f t="shared" si="11"/>
        <v>12.384412875034116</v>
      </c>
      <c r="V25" s="81"/>
      <c r="W25" s="84">
        <f t="shared" si="8"/>
        <v>268.9228897021149</v>
      </c>
      <c r="X25" s="44">
        <f t="shared" si="2"/>
        <v>82.528344120001265</v>
      </c>
      <c r="Y25" s="20">
        <f t="shared" si="19"/>
        <v>351.45123382211614</v>
      </c>
      <c r="Z25" s="85">
        <f t="shared" si="12"/>
        <v>12.361985009571443</v>
      </c>
      <c r="AB25" s="83"/>
    </row>
    <row r="26" spans="1:28" ht="12.75" customHeight="1" x14ac:dyDescent="0.25">
      <c r="A26" s="92"/>
      <c r="B26" s="8">
        <v>24</v>
      </c>
      <c r="C26" s="93">
        <v>1088.4013</v>
      </c>
      <c r="D26" s="94">
        <f t="shared" si="13"/>
        <v>30.581660578814269</v>
      </c>
      <c r="E26" s="12">
        <v>35.590000000000003</v>
      </c>
      <c r="F26" s="95">
        <f t="shared" si="14"/>
        <v>35.590000000000003</v>
      </c>
      <c r="G26" s="81"/>
      <c r="H26" s="259">
        <f t="shared" si="15"/>
        <v>151.65945592566544</v>
      </c>
      <c r="I26" s="25">
        <f t="shared" si="3"/>
        <v>217.6807672667567</v>
      </c>
      <c r="J26" s="260">
        <f t="shared" si="16"/>
        <v>369.34022319242217</v>
      </c>
      <c r="K26" s="25">
        <f t="shared" si="20"/>
        <v>10.377640438112451</v>
      </c>
      <c r="L26" s="81"/>
      <c r="M26" s="266">
        <f t="shared" si="4"/>
        <v>0</v>
      </c>
      <c r="N26" s="266">
        <f t="shared" si="1"/>
        <v>310.97252466679532</v>
      </c>
      <c r="O26" s="267">
        <f t="shared" si="17"/>
        <v>310.97252466679532</v>
      </c>
      <c r="P26" s="266">
        <f t="shared" si="10"/>
        <v>8.7376376697610372</v>
      </c>
      <c r="Q26" s="81"/>
      <c r="R26" s="32">
        <f t="shared" si="6"/>
        <v>338.70611823398622</v>
      </c>
      <c r="S26" s="23">
        <f t="shared" si="7"/>
        <v>102.62093314004244</v>
      </c>
      <c r="T26" s="24">
        <f t="shared" si="18"/>
        <v>441.32705137402866</v>
      </c>
      <c r="U26" s="25">
        <f t="shared" si="11"/>
        <v>12.400310519079197</v>
      </c>
      <c r="V26" s="81"/>
      <c r="W26" s="84">
        <f t="shared" si="8"/>
        <v>336.65021612726946</v>
      </c>
      <c r="X26" s="44">
        <f t="shared" si="2"/>
        <v>103.8856002154146</v>
      </c>
      <c r="Y26" s="20">
        <f t="shared" si="19"/>
        <v>440.53581634268403</v>
      </c>
      <c r="Z26" s="85">
        <f t="shared" si="12"/>
        <v>12.378078571022309</v>
      </c>
      <c r="AB26" s="83"/>
    </row>
    <row r="27" spans="1:28" ht="12.75" customHeight="1" x14ac:dyDescent="0.25">
      <c r="A27" s="92"/>
      <c r="B27" s="8">
        <v>25</v>
      </c>
      <c r="C27" s="93">
        <v>1113.6371999999999</v>
      </c>
      <c r="D27" s="94">
        <f t="shared" si="13"/>
        <v>31.290733352065182</v>
      </c>
      <c r="E27" s="12">
        <v>35.590000000000003</v>
      </c>
      <c r="F27" s="95">
        <f t="shared" si="14"/>
        <v>35.590000000000003</v>
      </c>
      <c r="G27" s="81"/>
      <c r="H27" s="259">
        <f t="shared" si="15"/>
        <v>151.65945592566544</v>
      </c>
      <c r="I27" s="25">
        <f t="shared" si="3"/>
        <v>222.72795902834972</v>
      </c>
      <c r="J27" s="260">
        <f t="shared" si="16"/>
        <v>374.38741495401518</v>
      </c>
      <c r="K27" s="25">
        <f t="shared" si="20"/>
        <v>10.51945532323729</v>
      </c>
      <c r="L27" s="81"/>
      <c r="M27" s="266">
        <f t="shared" si="4"/>
        <v>0</v>
      </c>
      <c r="N27" s="266">
        <f t="shared" si="1"/>
        <v>318.18279861192815</v>
      </c>
      <c r="O27" s="267">
        <f t="shared" si="17"/>
        <v>318.18279861192815</v>
      </c>
      <c r="P27" s="266">
        <f t="shared" si="10"/>
        <v>8.9402303627965196</v>
      </c>
      <c r="Q27" s="81"/>
      <c r="R27" s="32">
        <f t="shared" si="6"/>
        <v>338.70611823398622</v>
      </c>
      <c r="S27" s="23">
        <f t="shared" si="7"/>
        <v>105.00032354193628</v>
      </c>
      <c r="T27" s="24">
        <f t="shared" si="18"/>
        <v>443.70644177592249</v>
      </c>
      <c r="U27" s="25">
        <f t="shared" si="11"/>
        <v>12.467166107780907</v>
      </c>
      <c r="V27" s="81"/>
      <c r="W27" s="84">
        <f t="shared" si="8"/>
        <v>336.65021612726946</v>
      </c>
      <c r="X27" s="44">
        <f t="shared" si="2"/>
        <v>106.29431345241291</v>
      </c>
      <c r="Y27" s="20">
        <f t="shared" si="19"/>
        <v>442.94452957968235</v>
      </c>
      <c r="Z27" s="85">
        <f t="shared" si="12"/>
        <v>12.445758066301835</v>
      </c>
      <c r="AB27" s="83"/>
    </row>
    <row r="28" spans="1:28" ht="12.75" customHeight="1" x14ac:dyDescent="0.25">
      <c r="A28" s="92"/>
      <c r="B28" s="8">
        <v>26</v>
      </c>
      <c r="C28" s="93">
        <v>1760.0059000000001</v>
      </c>
      <c r="D28" s="94">
        <f t="shared" si="13"/>
        <v>32.116895985401463</v>
      </c>
      <c r="E28" s="12">
        <v>54.8</v>
      </c>
      <c r="F28" s="95">
        <f t="shared" si="14"/>
        <v>54.8</v>
      </c>
      <c r="G28" s="81"/>
      <c r="H28" s="259">
        <f t="shared" si="15"/>
        <v>233.51891499652893</v>
      </c>
      <c r="I28" s="25">
        <f t="shared" si="3"/>
        <v>352.00200027877463</v>
      </c>
      <c r="J28" s="260">
        <f t="shared" si="16"/>
        <v>585.52091527530354</v>
      </c>
      <c r="K28" s="25">
        <f t="shared" si="20"/>
        <v>10.684688234950794</v>
      </c>
      <c r="L28" s="81"/>
      <c r="M28" s="266">
        <f t="shared" si="4"/>
        <v>0</v>
      </c>
      <c r="N28" s="266">
        <f t="shared" si="1"/>
        <v>502.86000039824955</v>
      </c>
      <c r="O28" s="267">
        <f t="shared" si="17"/>
        <v>502.86000039824955</v>
      </c>
      <c r="P28" s="266">
        <f t="shared" si="10"/>
        <v>9.1762773795301023</v>
      </c>
      <c r="Q28" s="81"/>
      <c r="R28" s="32">
        <f t="shared" si="6"/>
        <v>521.52557682558142</v>
      </c>
      <c r="S28" s="23">
        <f t="shared" si="7"/>
        <v>165.94380013142234</v>
      </c>
      <c r="T28" s="24">
        <f t="shared" si="18"/>
        <v>687.46937695700376</v>
      </c>
      <c r="U28" s="25">
        <f t="shared" si="11"/>
        <v>12.545061623302988</v>
      </c>
      <c r="V28" s="81"/>
      <c r="W28" s="84">
        <f t="shared" si="8"/>
        <v>518.35998437129422</v>
      </c>
      <c r="X28" s="44">
        <f t="shared" si="2"/>
        <v>167.98883766876332</v>
      </c>
      <c r="Y28" s="20">
        <f t="shared" si="19"/>
        <v>686.34882204005748</v>
      </c>
      <c r="Z28" s="85">
        <f t="shared" si="12"/>
        <v>12.524613540876961</v>
      </c>
      <c r="AB28" s="83"/>
    </row>
    <row r="29" spans="1:28" ht="12.75" customHeight="1" x14ac:dyDescent="0.25">
      <c r="A29" s="92"/>
      <c r="B29" s="8">
        <v>27</v>
      </c>
      <c r="C29" s="93">
        <v>1152.7832000000001</v>
      </c>
      <c r="D29" s="94">
        <f t="shared" si="13"/>
        <v>32.390649058724357</v>
      </c>
      <c r="E29" s="12">
        <v>35.590000000000003</v>
      </c>
      <c r="F29" s="95">
        <f t="shared" si="14"/>
        <v>35.590000000000003</v>
      </c>
      <c r="G29" s="81"/>
      <c r="H29" s="259">
        <f t="shared" si="15"/>
        <v>151.65945592566544</v>
      </c>
      <c r="I29" s="25">
        <f t="shared" si="3"/>
        <v>230.55717727296638</v>
      </c>
      <c r="J29" s="260">
        <f t="shared" si="16"/>
        <v>382.21663319863183</v>
      </c>
      <c r="K29" s="25">
        <f t="shared" si="20"/>
        <v>10.739438977202354</v>
      </c>
      <c r="L29" s="81"/>
      <c r="M29" s="266">
        <f t="shared" si="4"/>
        <v>0</v>
      </c>
      <c r="N29" s="266">
        <f t="shared" si="1"/>
        <v>329.36739610423768</v>
      </c>
      <c r="O29" s="267">
        <f t="shared" si="17"/>
        <v>329.36739610423768</v>
      </c>
      <c r="P29" s="266">
        <f t="shared" si="10"/>
        <v>9.2544927256037557</v>
      </c>
      <c r="Q29" s="81"/>
      <c r="R29" s="32">
        <f t="shared" si="6"/>
        <v>338.70611823398622</v>
      </c>
      <c r="S29" s="23">
        <f t="shared" si="7"/>
        <v>108.69124071439843</v>
      </c>
      <c r="T29" s="24">
        <f t="shared" si="18"/>
        <v>447.39735894838464</v>
      </c>
      <c r="U29" s="25">
        <f t="shared" si="11"/>
        <v>12.570872687507293</v>
      </c>
      <c r="V29" s="81"/>
      <c r="W29" s="84">
        <f t="shared" si="8"/>
        <v>336.65021612726946</v>
      </c>
      <c r="X29" s="44">
        <f t="shared" si="2"/>
        <v>110.03071629025649</v>
      </c>
      <c r="Y29" s="20">
        <f t="shared" si="19"/>
        <v>446.68093241752592</v>
      </c>
      <c r="Z29" s="85">
        <f t="shared" si="12"/>
        <v>12.550742692259789</v>
      </c>
      <c r="AB29" s="83"/>
    </row>
    <row r="30" spans="1:28" ht="12.75" customHeight="1" x14ac:dyDescent="0.25">
      <c r="A30" s="92"/>
      <c r="B30" s="8">
        <v>28</v>
      </c>
      <c r="C30" s="93">
        <v>1932.248</v>
      </c>
      <c r="D30" s="94">
        <f t="shared" si="13"/>
        <v>35.260000000000005</v>
      </c>
      <c r="E30" s="12">
        <v>54.8</v>
      </c>
      <c r="F30" s="95">
        <f t="shared" si="14"/>
        <v>54.8</v>
      </c>
      <c r="G30" s="81"/>
      <c r="H30" s="259">
        <f t="shared" si="15"/>
        <v>233.51891499652893</v>
      </c>
      <c r="I30" s="25">
        <f t="shared" si="3"/>
        <v>386.45050055494801</v>
      </c>
      <c r="J30" s="260">
        <f t="shared" si="16"/>
        <v>619.96941555147691</v>
      </c>
      <c r="K30" s="25">
        <f t="shared" si="20"/>
        <v>11.313310502764178</v>
      </c>
      <c r="L30" s="81"/>
      <c r="M30" s="266">
        <f t="shared" si="4"/>
        <v>0</v>
      </c>
      <c r="N30" s="266">
        <f t="shared" si="1"/>
        <v>552.07214364992569</v>
      </c>
      <c r="O30" s="267">
        <f t="shared" si="17"/>
        <v>552.07214364992569</v>
      </c>
      <c r="P30" s="266">
        <f t="shared" si="10"/>
        <v>10.074309190692075</v>
      </c>
      <c r="Q30" s="81"/>
      <c r="R30" s="32">
        <f t="shared" si="6"/>
        <v>521.52557682558142</v>
      </c>
      <c r="S30" s="23">
        <f t="shared" si="7"/>
        <v>182.18380740447546</v>
      </c>
      <c r="T30" s="24">
        <f t="shared" si="18"/>
        <v>703.70938423005691</v>
      </c>
      <c r="U30" s="25">
        <f t="shared" si="11"/>
        <v>12.84141212098644</v>
      </c>
      <c r="V30" s="81"/>
      <c r="W30" s="84">
        <f t="shared" si="8"/>
        <v>518.35998437129422</v>
      </c>
      <c r="X30" s="44">
        <f t="shared" si="2"/>
        <v>184.42898152091001</v>
      </c>
      <c r="Y30" s="20">
        <f t="shared" si="19"/>
        <v>702.78896589220426</v>
      </c>
      <c r="Z30" s="85">
        <f t="shared" si="12"/>
        <v>12.824616165916137</v>
      </c>
      <c r="AB30" s="83"/>
    </row>
    <row r="31" spans="1:28" ht="12.75" customHeight="1" x14ac:dyDescent="0.25">
      <c r="A31" s="92"/>
      <c r="B31" s="8">
        <v>29</v>
      </c>
      <c r="C31" s="93">
        <v>2074.4807000000001</v>
      </c>
      <c r="D31" s="94">
        <f t="shared" si="13"/>
        <v>37.862396422704876</v>
      </c>
      <c r="E31" s="12">
        <v>54.79</v>
      </c>
      <c r="F31" s="95">
        <f t="shared" si="14"/>
        <v>54.79</v>
      </c>
      <c r="G31" s="81"/>
      <c r="H31" s="259">
        <f t="shared" si="15"/>
        <v>233.47630205583616</v>
      </c>
      <c r="I31" s="25">
        <f t="shared" si="3"/>
        <v>414.89710684476262</v>
      </c>
      <c r="J31" s="260">
        <f t="shared" si="16"/>
        <v>648.37340890059875</v>
      </c>
      <c r="K31" s="25">
        <f t="shared" si="20"/>
        <v>11.833791000193443</v>
      </c>
      <c r="L31" s="81"/>
      <c r="M31" s="266">
        <f t="shared" si="4"/>
        <v>0</v>
      </c>
      <c r="N31" s="266">
        <f t="shared" si="1"/>
        <v>592.71015263537527</v>
      </c>
      <c r="O31" s="267">
        <f t="shared" si="17"/>
        <v>592.71015263537527</v>
      </c>
      <c r="P31" s="266">
        <f t="shared" si="10"/>
        <v>10.81785275844817</v>
      </c>
      <c r="Q31" s="81"/>
      <c r="R31" s="32">
        <f t="shared" si="6"/>
        <v>521.43040792470083</v>
      </c>
      <c r="S31" s="23">
        <f t="shared" si="7"/>
        <v>195.5943503696738</v>
      </c>
      <c r="T31" s="24">
        <f t="shared" si="18"/>
        <v>717.02475829437458</v>
      </c>
      <c r="U31" s="25">
        <f t="shared" si="11"/>
        <v>13.08678149834595</v>
      </c>
      <c r="V31" s="81"/>
      <c r="W31" s="84">
        <f t="shared" si="8"/>
        <v>518.26539313327032</v>
      </c>
      <c r="X31" s="44">
        <f t="shared" si="2"/>
        <v>198.00479166534754</v>
      </c>
      <c r="Y31" s="20">
        <f t="shared" si="19"/>
        <v>716.27018479861783</v>
      </c>
      <c r="Z31" s="85">
        <f t="shared" si="12"/>
        <v>13.073009395849933</v>
      </c>
      <c r="AB31" s="83"/>
    </row>
    <row r="32" spans="1:28" ht="12.75" customHeight="1" x14ac:dyDescent="0.25">
      <c r="A32" s="92"/>
      <c r="B32" s="8">
        <v>30</v>
      </c>
      <c r="C32" s="93">
        <v>2195.3591000000001</v>
      </c>
      <c r="D32" s="94">
        <f t="shared" si="13"/>
        <v>40.061297445255477</v>
      </c>
      <c r="E32" s="12">
        <v>54.8</v>
      </c>
      <c r="F32" s="95">
        <f t="shared" si="14"/>
        <v>54.8</v>
      </c>
      <c r="G32" s="81"/>
      <c r="H32" s="259">
        <f t="shared" si="15"/>
        <v>233.51891499652893</v>
      </c>
      <c r="I32" s="25">
        <f t="shared" si="3"/>
        <v>439.0728431820657</v>
      </c>
      <c r="J32" s="260">
        <f t="shared" si="16"/>
        <v>672.59175817859466</v>
      </c>
      <c r="K32" s="25">
        <f t="shared" si="20"/>
        <v>12.2735722295364</v>
      </c>
      <c r="L32" s="81"/>
      <c r="M32" s="266">
        <f t="shared" si="4"/>
        <v>0</v>
      </c>
      <c r="N32" s="266">
        <f t="shared" si="1"/>
        <v>627.24691883152252</v>
      </c>
      <c r="O32" s="267">
        <f t="shared" si="17"/>
        <v>627.24691883152252</v>
      </c>
      <c r="P32" s="266">
        <f t="shared" si="10"/>
        <v>11.446111657509535</v>
      </c>
      <c r="Q32" s="81"/>
      <c r="R32" s="32">
        <f t="shared" si="6"/>
        <v>521.52557682558142</v>
      </c>
      <c r="S32" s="23">
        <f t="shared" si="7"/>
        <v>206.99148321440242</v>
      </c>
      <c r="T32" s="24">
        <f t="shared" si="18"/>
        <v>728.51706003998379</v>
      </c>
      <c r="U32" s="25">
        <f t="shared" si="11"/>
        <v>13.294106935036201</v>
      </c>
      <c r="V32" s="81"/>
      <c r="W32" s="84">
        <f t="shared" si="8"/>
        <v>518.35998437129422</v>
      </c>
      <c r="X32" s="44">
        <f t="shared" si="2"/>
        <v>209.54237907642374</v>
      </c>
      <c r="Y32" s="20">
        <f t="shared" si="19"/>
        <v>727.90236344771802</v>
      </c>
      <c r="Z32" s="85">
        <f t="shared" si="12"/>
        <v>13.282889843936461</v>
      </c>
      <c r="AB32" s="83"/>
    </row>
    <row r="33" spans="1:28" ht="12.75" customHeight="1" x14ac:dyDescent="0.25">
      <c r="A33" s="92"/>
      <c r="B33" s="8">
        <v>31</v>
      </c>
      <c r="C33" s="93">
        <v>1431.5990999999999</v>
      </c>
      <c r="D33" s="94">
        <f t="shared" si="13"/>
        <v>40.224756954200615</v>
      </c>
      <c r="E33" s="12">
        <v>35.590000000000003</v>
      </c>
      <c r="F33" s="95">
        <f t="shared" si="14"/>
        <v>35.590000000000003</v>
      </c>
      <c r="G33" s="81"/>
      <c r="H33" s="259">
        <f t="shared" si="15"/>
        <v>151.65945592566544</v>
      </c>
      <c r="I33" s="25">
        <f t="shared" si="3"/>
        <v>286.32048721955618</v>
      </c>
      <c r="J33" s="260">
        <f t="shared" si="16"/>
        <v>437.97994314522163</v>
      </c>
      <c r="K33" s="25">
        <f t="shared" si="20"/>
        <v>12.306264207508333</v>
      </c>
      <c r="L33" s="81"/>
      <c r="M33" s="266">
        <f t="shared" si="4"/>
        <v>0</v>
      </c>
      <c r="N33" s="266">
        <f t="shared" si="1"/>
        <v>409.02926745650888</v>
      </c>
      <c r="O33" s="267">
        <f t="shared" si="17"/>
        <v>409.02926745650888</v>
      </c>
      <c r="P33" s="266">
        <f t="shared" si="10"/>
        <v>11.492814483183727</v>
      </c>
      <c r="Q33" s="81"/>
      <c r="R33" s="32">
        <f t="shared" si="6"/>
        <v>338.70611823398622</v>
      </c>
      <c r="S33" s="23">
        <f t="shared" si="7"/>
        <v>134.97965826064791</v>
      </c>
      <c r="T33" s="24">
        <f t="shared" si="18"/>
        <v>473.68577649463413</v>
      </c>
      <c r="U33" s="25">
        <f t="shared" si="11"/>
        <v>13.309518867508684</v>
      </c>
      <c r="V33" s="81"/>
      <c r="W33" s="84">
        <f t="shared" si="8"/>
        <v>336.65021612726946</v>
      </c>
      <c r="X33" s="44">
        <f t="shared" si="2"/>
        <v>136.6431037626906</v>
      </c>
      <c r="Y33" s="20">
        <f t="shared" si="19"/>
        <v>473.29331988996006</v>
      </c>
      <c r="Z33" s="85">
        <f t="shared" si="12"/>
        <v>13.29849170806294</v>
      </c>
      <c r="AB33" s="83"/>
    </row>
    <row r="34" spans="1:28" ht="12.75" customHeight="1" x14ac:dyDescent="0.25">
      <c r="A34" s="92"/>
      <c r="B34" s="8">
        <v>32</v>
      </c>
      <c r="C34" s="93">
        <v>2220.6658000000002</v>
      </c>
      <c r="D34" s="94">
        <f t="shared" si="13"/>
        <v>42.598615000959143</v>
      </c>
      <c r="E34" s="12">
        <v>52.13</v>
      </c>
      <c r="F34" s="95">
        <f t="shared" si="14"/>
        <v>52.13</v>
      </c>
      <c r="G34" s="81"/>
      <c r="H34" s="259">
        <f t="shared" si="15"/>
        <v>222.14125983155211</v>
      </c>
      <c r="I34" s="25">
        <f t="shared" si="3"/>
        <v>444.13419497665626</v>
      </c>
      <c r="J34" s="260">
        <f t="shared" si="16"/>
        <v>666.27545480820834</v>
      </c>
      <c r="K34" s="25">
        <f t="shared" si="20"/>
        <v>12.781036923234382</v>
      </c>
      <c r="L34" s="81"/>
      <c r="M34" s="266">
        <f t="shared" si="4"/>
        <v>0</v>
      </c>
      <c r="N34" s="266">
        <f t="shared" si="1"/>
        <v>634.47742139522325</v>
      </c>
      <c r="O34" s="267">
        <f t="shared" si="17"/>
        <v>634.47742139522325</v>
      </c>
      <c r="P34" s="266">
        <f t="shared" si="10"/>
        <v>12.171061219935224</v>
      </c>
      <c r="Q34" s="81"/>
      <c r="R34" s="32">
        <f t="shared" si="6"/>
        <v>496.11548029046645</v>
      </c>
      <c r="S34" s="23">
        <f t="shared" si="7"/>
        <v>209.37754906042366</v>
      </c>
      <c r="T34" s="24">
        <f t="shared" si="18"/>
        <v>705.49302935089008</v>
      </c>
      <c r="U34" s="25">
        <f t="shared" si="11"/>
        <v>13.533340290636678</v>
      </c>
      <c r="V34" s="81"/>
      <c r="W34" s="84">
        <f t="shared" si="8"/>
        <v>493.10412381889734</v>
      </c>
      <c r="X34" s="44">
        <f t="shared" si="2"/>
        <v>211.95785002355643</v>
      </c>
      <c r="Y34" s="20">
        <f t="shared" si="19"/>
        <v>705.06197384245377</v>
      </c>
      <c r="Z34" s="85">
        <f t="shared" si="12"/>
        <v>13.525071433770453</v>
      </c>
      <c r="AB34" s="83"/>
    </row>
    <row r="35" spans="1:28" ht="12.75" customHeight="1" x14ac:dyDescent="0.25">
      <c r="A35" s="92"/>
      <c r="B35" s="8">
        <v>33</v>
      </c>
      <c r="C35" s="93">
        <v>2420.4987999999998</v>
      </c>
      <c r="D35" s="94">
        <f t="shared" si="13"/>
        <v>44.177747764190542</v>
      </c>
      <c r="E35" s="12">
        <v>54.79</v>
      </c>
      <c r="F35" s="95">
        <f t="shared" si="14"/>
        <v>54.79</v>
      </c>
      <c r="G35" s="81"/>
      <c r="H35" s="259">
        <f t="shared" si="15"/>
        <v>233.47630205583616</v>
      </c>
      <c r="I35" s="25">
        <f t="shared" si="3"/>
        <v>484.10088811200779</v>
      </c>
      <c r="J35" s="260">
        <f t="shared" si="16"/>
        <v>717.57719016784392</v>
      </c>
      <c r="K35" s="25">
        <f t="shared" si="20"/>
        <v>13.09686421186063</v>
      </c>
      <c r="L35" s="81"/>
      <c r="M35" s="266">
        <f t="shared" ref="M35:M63" si="21">$O$75*F35</f>
        <v>0</v>
      </c>
      <c r="N35" s="266">
        <f t="shared" ref="N35:N63" si="22">C35*$O$76</f>
        <v>691.57269730286828</v>
      </c>
      <c r="O35" s="267">
        <f t="shared" si="17"/>
        <v>691.57269730286828</v>
      </c>
      <c r="P35" s="266">
        <f t="shared" ref="P35:P61" si="23">O35/E35</f>
        <v>12.622243060829865</v>
      </c>
      <c r="Q35" s="81"/>
      <c r="R35" s="32">
        <f t="shared" si="6"/>
        <v>521.43040792470083</v>
      </c>
      <c r="S35" s="23">
        <f t="shared" si="7"/>
        <v>228.21899010994653</v>
      </c>
      <c r="T35" s="24">
        <f t="shared" si="18"/>
        <v>749.64939803464733</v>
      </c>
      <c r="U35" s="25">
        <f t="shared" si="11"/>
        <v>13.682230298131909</v>
      </c>
      <c r="V35" s="81"/>
      <c r="W35" s="84">
        <f t="shared" ref="W35:W63" si="24">$Y$75*F35</f>
        <v>518.26539313327032</v>
      </c>
      <c r="X35" s="44">
        <f t="shared" ref="X35:X63" si="25">C35*$Y$76</f>
        <v>231.03148687776354</v>
      </c>
      <c r="Y35" s="20">
        <f t="shared" si="19"/>
        <v>749.29688001103386</v>
      </c>
      <c r="Z35" s="85">
        <f t="shared" ref="Z35:Z61" si="26">Y35/E35</f>
        <v>13.675796313397223</v>
      </c>
      <c r="AB35" s="83"/>
    </row>
    <row r="36" spans="1:28" ht="12.75" customHeight="1" x14ac:dyDescent="0.25">
      <c r="A36" s="92"/>
      <c r="B36" s="8">
        <v>34</v>
      </c>
      <c r="C36" s="93">
        <v>2319.2262999999998</v>
      </c>
      <c r="D36" s="94">
        <f t="shared" si="13"/>
        <v>44.489282562823703</v>
      </c>
      <c r="E36" s="12">
        <v>52.13</v>
      </c>
      <c r="F36" s="95">
        <f t="shared" si="14"/>
        <v>52.13</v>
      </c>
      <c r="G36" s="81"/>
      <c r="H36" s="259">
        <f t="shared" si="15"/>
        <v>222.14125983155211</v>
      </c>
      <c r="I36" s="25">
        <f t="shared" si="3"/>
        <v>463.84634091234659</v>
      </c>
      <c r="J36" s="260">
        <f t="shared" si="16"/>
        <v>685.98760074389872</v>
      </c>
      <c r="K36" s="25">
        <f t="shared" si="20"/>
        <v>13.159171316783016</v>
      </c>
      <c r="L36" s="81"/>
      <c r="M36" s="266">
        <f t="shared" si="21"/>
        <v>0</v>
      </c>
      <c r="N36" s="266">
        <f t="shared" si="22"/>
        <v>662.63762987478083</v>
      </c>
      <c r="O36" s="267">
        <f t="shared" si="17"/>
        <v>662.63762987478083</v>
      </c>
      <c r="P36" s="266">
        <f t="shared" si="23"/>
        <v>12.711253210718986</v>
      </c>
      <c r="Q36" s="81"/>
      <c r="R36" s="32">
        <f t="shared" si="6"/>
        <v>496.11548029046645</v>
      </c>
      <c r="S36" s="23">
        <f t="shared" si="7"/>
        <v>218.67041785867767</v>
      </c>
      <c r="T36" s="24">
        <f t="shared" si="18"/>
        <v>714.78589814914415</v>
      </c>
      <c r="U36" s="25">
        <f t="shared" si="11"/>
        <v>13.711603647595322</v>
      </c>
      <c r="V36" s="81"/>
      <c r="W36" s="84">
        <f t="shared" si="24"/>
        <v>493.10412381889734</v>
      </c>
      <c r="X36" s="44">
        <f t="shared" si="25"/>
        <v>221.36524112096814</v>
      </c>
      <c r="Y36" s="20">
        <f t="shared" si="19"/>
        <v>714.4693649398655</v>
      </c>
      <c r="Z36" s="85">
        <f t="shared" si="26"/>
        <v>13.705531650486581</v>
      </c>
      <c r="AB36" s="83"/>
    </row>
    <row r="37" spans="1:28" ht="12.75" customHeight="1" x14ac:dyDescent="0.25">
      <c r="A37" s="92"/>
      <c r="B37" s="8">
        <v>35</v>
      </c>
      <c r="C37" s="93">
        <v>1269.7362000000001</v>
      </c>
      <c r="D37" s="94">
        <f t="shared" si="13"/>
        <v>44.661843123461132</v>
      </c>
      <c r="E37" s="12">
        <v>28.43</v>
      </c>
      <c r="F37" s="95">
        <f t="shared" si="14"/>
        <v>28.43</v>
      </c>
      <c r="G37" s="81"/>
      <c r="H37" s="259">
        <f t="shared" si="15"/>
        <v>121.1485903896226</v>
      </c>
      <c r="I37" s="25">
        <f t="shared" si="3"/>
        <v>253.94783178077429</v>
      </c>
      <c r="J37" s="260">
        <f t="shared" si="16"/>
        <v>375.09642217039686</v>
      </c>
      <c r="K37" s="25">
        <f t="shared" si="20"/>
        <v>13.193683509335099</v>
      </c>
      <c r="L37" s="81"/>
      <c r="M37" s="266">
        <f t="shared" si="21"/>
        <v>0</v>
      </c>
      <c r="N37" s="266">
        <f t="shared" si="22"/>
        <v>362.78261682967758</v>
      </c>
      <c r="O37" s="267">
        <f t="shared" si="17"/>
        <v>362.78261682967758</v>
      </c>
      <c r="P37" s="266">
        <f t="shared" si="23"/>
        <v>12.760556342936249</v>
      </c>
      <c r="Q37" s="81"/>
      <c r="R37" s="32">
        <f t="shared" si="6"/>
        <v>270.5651852034905</v>
      </c>
      <c r="S37" s="23">
        <f t="shared" si="7"/>
        <v>119.71826355379359</v>
      </c>
      <c r="T37" s="24">
        <f t="shared" si="18"/>
        <v>390.28344875728408</v>
      </c>
      <c r="U37" s="25">
        <f t="shared" si="11"/>
        <v>13.727873681227017</v>
      </c>
      <c r="V37" s="81"/>
      <c r="W37" s="84">
        <f t="shared" si="24"/>
        <v>268.9228897021149</v>
      </c>
      <c r="X37" s="44">
        <f t="shared" si="25"/>
        <v>121.1936325804092</v>
      </c>
      <c r="Y37" s="20">
        <f t="shared" si="19"/>
        <v>390.1165222825241</v>
      </c>
      <c r="Z37" s="85">
        <f t="shared" si="26"/>
        <v>13.72200219073247</v>
      </c>
      <c r="AB37" s="83"/>
    </row>
    <row r="38" spans="1:28" ht="12.75" customHeight="1" x14ac:dyDescent="0.25">
      <c r="A38" s="92"/>
      <c r="B38" s="8">
        <v>36</v>
      </c>
      <c r="C38" s="93">
        <v>2375.1284999999998</v>
      </c>
      <c r="D38" s="94">
        <f t="shared" si="13"/>
        <v>45.561643967005558</v>
      </c>
      <c r="E38" s="12">
        <v>52.13</v>
      </c>
      <c r="F38" s="95">
        <f t="shared" si="14"/>
        <v>52.13</v>
      </c>
      <c r="G38" s="81"/>
      <c r="H38" s="259">
        <f t="shared" si="15"/>
        <v>222.14125983155211</v>
      </c>
      <c r="I38" s="25">
        <f t="shared" si="3"/>
        <v>475.026806966457</v>
      </c>
      <c r="J38" s="260">
        <f t="shared" si="16"/>
        <v>697.16806679800914</v>
      </c>
      <c r="K38" s="25">
        <f t="shared" si="20"/>
        <v>13.373644097410494</v>
      </c>
      <c r="L38" s="81"/>
      <c r="M38" s="266">
        <f t="shared" si="21"/>
        <v>0</v>
      </c>
      <c r="N38" s="266">
        <f t="shared" si="22"/>
        <v>678.60972423779583</v>
      </c>
      <c r="O38" s="267">
        <f t="shared" si="17"/>
        <v>678.60972423779583</v>
      </c>
      <c r="P38" s="266">
        <f t="shared" si="23"/>
        <v>13.017642897329672</v>
      </c>
      <c r="Q38" s="81"/>
      <c r="R38" s="32">
        <f t="shared" si="6"/>
        <v>496.11548029046645</v>
      </c>
      <c r="S38" s="23">
        <f t="shared" si="7"/>
        <v>223.9412089984726</v>
      </c>
      <c r="T38" s="24">
        <f t="shared" si="18"/>
        <v>720.05668928893908</v>
      </c>
      <c r="U38" s="25">
        <f t="shared" si="11"/>
        <v>13.812712244176847</v>
      </c>
      <c r="V38" s="81"/>
      <c r="W38" s="84">
        <f t="shared" si="24"/>
        <v>493.10412381889734</v>
      </c>
      <c r="X38" s="44">
        <f t="shared" si="25"/>
        <v>226.70098778018487</v>
      </c>
      <c r="Y38" s="20">
        <f t="shared" si="19"/>
        <v>719.80511159908224</v>
      </c>
      <c r="Z38" s="85">
        <f t="shared" si="26"/>
        <v>13.807886276598547</v>
      </c>
      <c r="AB38" s="83"/>
    </row>
    <row r="39" spans="1:28" ht="12.75" customHeight="1" x14ac:dyDescent="0.25">
      <c r="A39" s="92"/>
      <c r="B39" s="8">
        <v>37</v>
      </c>
      <c r="C39" s="93">
        <v>1634.4338</v>
      </c>
      <c r="D39" s="94">
        <f t="shared" si="13"/>
        <v>45.923961787018818</v>
      </c>
      <c r="E39" s="12">
        <v>35.590000000000003</v>
      </c>
      <c r="F39" s="95">
        <f t="shared" si="14"/>
        <v>35.590000000000003</v>
      </c>
      <c r="G39" s="81"/>
      <c r="H39" s="259">
        <f t="shared" si="15"/>
        <v>151.65945592566544</v>
      </c>
      <c r="I39" s="25">
        <f t="shared" si="3"/>
        <v>326.88752175389789</v>
      </c>
      <c r="J39" s="260">
        <f t="shared" si="16"/>
        <v>478.54697767956333</v>
      </c>
      <c r="K39" s="25">
        <f t="shared" si="20"/>
        <v>13.446107830277136</v>
      </c>
      <c r="L39" s="81"/>
      <c r="M39" s="266">
        <f t="shared" si="21"/>
        <v>0</v>
      </c>
      <c r="N39" s="266">
        <f t="shared" si="22"/>
        <v>466.98217393413989</v>
      </c>
      <c r="O39" s="267">
        <f t="shared" si="17"/>
        <v>466.98217393413989</v>
      </c>
      <c r="P39" s="266">
        <f t="shared" si="23"/>
        <v>13.121162515710589</v>
      </c>
      <c r="Q39" s="81"/>
      <c r="R39" s="32">
        <f t="shared" si="6"/>
        <v>338.70611823398622</v>
      </c>
      <c r="S39" s="23">
        <f t="shared" si="7"/>
        <v>154.10411739826614</v>
      </c>
      <c r="T39" s="24">
        <f t="shared" si="18"/>
        <v>492.81023563225233</v>
      </c>
      <c r="U39" s="25">
        <f t="shared" si="11"/>
        <v>13.846873718242549</v>
      </c>
      <c r="V39" s="81"/>
      <c r="W39" s="84">
        <f t="shared" si="24"/>
        <v>336.65021612726946</v>
      </c>
      <c r="X39" s="44">
        <f t="shared" si="25"/>
        <v>156.00324652805992</v>
      </c>
      <c r="Y39" s="20">
        <f t="shared" si="19"/>
        <v>492.65346265532935</v>
      </c>
      <c r="Z39" s="85">
        <f t="shared" si="26"/>
        <v>13.842468745583853</v>
      </c>
      <c r="AB39" s="83"/>
    </row>
    <row r="40" spans="1:28" ht="12.75" customHeight="1" x14ac:dyDescent="0.25">
      <c r="A40" s="138" t="s">
        <v>74</v>
      </c>
      <c r="B40" s="139">
        <v>38</v>
      </c>
      <c r="C40" s="144">
        <f>C116</f>
        <v>1331.2479288120478</v>
      </c>
      <c r="D40" s="203">
        <f>C40/E40</f>
        <v>46.825463553009065</v>
      </c>
      <c r="E40" s="141">
        <v>28.43</v>
      </c>
      <c r="F40" s="204">
        <f>E40</f>
        <v>28.43</v>
      </c>
      <c r="G40" s="81"/>
      <c r="H40" s="259">
        <f t="shared" si="15"/>
        <v>121.1485903896226</v>
      </c>
      <c r="I40" s="25">
        <f t="shared" si="3"/>
        <v>266.25020621170449</v>
      </c>
      <c r="J40" s="260">
        <f>H40+I40</f>
        <v>387.39879660132709</v>
      </c>
      <c r="K40" s="25">
        <f>J40/E40</f>
        <v>13.626408603634438</v>
      </c>
      <c r="L40" s="81"/>
      <c r="M40" s="266">
        <f t="shared" si="21"/>
        <v>0</v>
      </c>
      <c r="N40" s="266">
        <f t="shared" si="22"/>
        <v>380.35743744529219</v>
      </c>
      <c r="O40" s="267">
        <f>M40+N40</f>
        <v>380.35743744529219</v>
      </c>
      <c r="P40" s="266">
        <f t="shared" si="23"/>
        <v>13.378735049078164</v>
      </c>
      <c r="Q40" s="81"/>
      <c r="R40" s="32">
        <f t="shared" si="6"/>
        <v>270.5651852034905</v>
      </c>
      <c r="S40" s="23">
        <f t="shared" si="7"/>
        <v>125.5179543569464</v>
      </c>
      <c r="T40" s="24">
        <f>R40+S40</f>
        <v>396.0831395604369</v>
      </c>
      <c r="U40" s="25">
        <f t="shared" si="11"/>
        <v>13.931872654253848</v>
      </c>
      <c r="V40" s="81"/>
      <c r="W40" s="84">
        <f t="shared" si="24"/>
        <v>268.9228897021149</v>
      </c>
      <c r="X40" s="44">
        <f t="shared" si="25"/>
        <v>127.0647968907857</v>
      </c>
      <c r="Y40" s="20">
        <f>W40+X40</f>
        <v>395.98768659290062</v>
      </c>
      <c r="Z40" s="85">
        <f t="shared" si="26"/>
        <v>13.928515180896962</v>
      </c>
      <c r="AB40" s="83"/>
    </row>
    <row r="41" spans="1:28" ht="12.75" customHeight="1" x14ac:dyDescent="0.25">
      <c r="A41" s="92"/>
      <c r="B41" s="8">
        <v>39</v>
      </c>
      <c r="C41" s="93">
        <v>2571.6179999999999</v>
      </c>
      <c r="D41" s="94">
        <f t="shared" si="13"/>
        <v>46.935900711808721</v>
      </c>
      <c r="E41" s="12">
        <v>54.79</v>
      </c>
      <c r="F41" s="95">
        <f t="shared" si="14"/>
        <v>54.79</v>
      </c>
      <c r="G41" s="81"/>
      <c r="H41" s="259">
        <f t="shared" si="15"/>
        <v>233.47630205583616</v>
      </c>
      <c r="I41" s="25">
        <f t="shared" si="3"/>
        <v>514.32479854351732</v>
      </c>
      <c r="J41" s="260">
        <f t="shared" ref="J41:J61" si="27">H41+I41</f>
        <v>747.8011005993535</v>
      </c>
      <c r="K41" s="25">
        <f t="shared" si="20"/>
        <v>13.648496086865368</v>
      </c>
      <c r="L41" s="81"/>
      <c r="M41" s="266">
        <f t="shared" si="21"/>
        <v>0</v>
      </c>
      <c r="N41" s="266">
        <f t="shared" si="22"/>
        <v>734.74971220502471</v>
      </c>
      <c r="O41" s="267">
        <f t="shared" si="17"/>
        <v>734.74971220502471</v>
      </c>
      <c r="P41" s="266">
        <f t="shared" si="23"/>
        <v>13.410288596550917</v>
      </c>
      <c r="Q41" s="81"/>
      <c r="R41" s="32">
        <f t="shared" si="6"/>
        <v>521.43040792470083</v>
      </c>
      <c r="S41" s="23">
        <f t="shared" si="7"/>
        <v>242.46740502765815</v>
      </c>
      <c r="T41" s="24">
        <f t="shared" ref="T41:T61" si="28">R41+S41</f>
        <v>763.897812952359</v>
      </c>
      <c r="U41" s="25">
        <f t="shared" si="11"/>
        <v>13.942285324919858</v>
      </c>
      <c r="V41" s="81"/>
      <c r="W41" s="84">
        <f t="shared" si="24"/>
        <v>518.26539313327032</v>
      </c>
      <c r="X41" s="44">
        <f t="shared" si="25"/>
        <v>245.45549463673376</v>
      </c>
      <c r="Y41" s="20">
        <f t="shared" si="19"/>
        <v>763.72088777000408</v>
      </c>
      <c r="Z41" s="85">
        <f t="shared" si="26"/>
        <v>13.939056173936924</v>
      </c>
      <c r="AB41" s="83"/>
    </row>
    <row r="42" spans="1:28" ht="12.75" customHeight="1" x14ac:dyDescent="0.25">
      <c r="A42" s="92"/>
      <c r="B42" s="8">
        <v>40</v>
      </c>
      <c r="C42" s="93">
        <v>1425.4086</v>
      </c>
      <c r="D42" s="94">
        <f t="shared" si="13"/>
        <v>50.137481533591277</v>
      </c>
      <c r="E42" s="12">
        <v>28.43</v>
      </c>
      <c r="F42" s="95">
        <f t="shared" si="14"/>
        <v>28.43</v>
      </c>
      <c r="G42" s="81"/>
      <c r="H42" s="259">
        <f t="shared" si="15"/>
        <v>121.1485903896226</v>
      </c>
      <c r="I42" s="25">
        <f t="shared" si="3"/>
        <v>285.08238433437509</v>
      </c>
      <c r="J42" s="260">
        <f t="shared" si="27"/>
        <v>406.23097472399769</v>
      </c>
      <c r="K42" s="25">
        <f t="shared" si="20"/>
        <v>14.288813743369598</v>
      </c>
      <c r="L42" s="81"/>
      <c r="M42" s="266">
        <f t="shared" si="21"/>
        <v>0</v>
      </c>
      <c r="N42" s="266">
        <f t="shared" si="22"/>
        <v>407.26054904910728</v>
      </c>
      <c r="O42" s="267">
        <f t="shared" si="17"/>
        <v>407.26054904910728</v>
      </c>
      <c r="P42" s="266">
        <f t="shared" si="23"/>
        <v>14.325028105842676</v>
      </c>
      <c r="Q42" s="81"/>
      <c r="R42" s="32">
        <f t="shared" si="6"/>
        <v>270.5651852034905</v>
      </c>
      <c r="S42" s="23">
        <f t="shared" si="7"/>
        <v>134.3959811862054</v>
      </c>
      <c r="T42" s="24">
        <f t="shared" si="28"/>
        <v>404.9611663896959</v>
      </c>
      <c r="U42" s="25">
        <f t="shared" si="11"/>
        <v>14.244149362986137</v>
      </c>
      <c r="V42" s="81"/>
      <c r="W42" s="84">
        <f t="shared" si="24"/>
        <v>268.9228897021149</v>
      </c>
      <c r="X42" s="44">
        <f t="shared" si="25"/>
        <v>136.05223364140949</v>
      </c>
      <c r="Y42" s="20">
        <f t="shared" si="19"/>
        <v>404.97512334352439</v>
      </c>
      <c r="Z42" s="85">
        <f t="shared" si="26"/>
        <v>14.244640286441237</v>
      </c>
      <c r="AB42" s="83"/>
    </row>
    <row r="43" spans="1:28" ht="12.75" customHeight="1" x14ac:dyDescent="0.25">
      <c r="A43" s="92"/>
      <c r="B43" s="8">
        <v>41</v>
      </c>
      <c r="C43" s="93">
        <v>3088.6644999999999</v>
      </c>
      <c r="D43" s="94">
        <f t="shared" si="13"/>
        <v>56.362490875912407</v>
      </c>
      <c r="E43" s="12">
        <v>54.8</v>
      </c>
      <c r="F43" s="95">
        <f t="shared" si="14"/>
        <v>54.8</v>
      </c>
      <c r="G43" s="81"/>
      <c r="H43" s="259">
        <f t="shared" si="15"/>
        <v>233.51891499652893</v>
      </c>
      <c r="I43" s="25">
        <f t="shared" si="3"/>
        <v>617.73433952127164</v>
      </c>
      <c r="J43" s="260">
        <f t="shared" si="27"/>
        <v>851.25325451780054</v>
      </c>
      <c r="K43" s="25">
        <f t="shared" si="20"/>
        <v>15.53381851309855</v>
      </c>
      <c r="L43" s="81"/>
      <c r="M43" s="266">
        <f t="shared" si="21"/>
        <v>0</v>
      </c>
      <c r="N43" s="266">
        <f t="shared" si="22"/>
        <v>882.47762788753096</v>
      </c>
      <c r="O43" s="267">
        <f t="shared" si="17"/>
        <v>882.47762788753096</v>
      </c>
      <c r="P43" s="266">
        <f t="shared" si="23"/>
        <v>16.10360634831261</v>
      </c>
      <c r="Q43" s="81"/>
      <c r="R43" s="32">
        <f t="shared" si="6"/>
        <v>521.52557682558142</v>
      </c>
      <c r="S43" s="23">
        <f t="shared" si="7"/>
        <v>291.21761720288521</v>
      </c>
      <c r="T43" s="24">
        <f t="shared" si="28"/>
        <v>812.74319402846663</v>
      </c>
      <c r="U43" s="25">
        <f t="shared" si="11"/>
        <v>14.831080183001216</v>
      </c>
      <c r="V43" s="81"/>
      <c r="W43" s="84">
        <f t="shared" si="24"/>
        <v>518.35998437129422</v>
      </c>
      <c r="X43" s="44">
        <f t="shared" si="25"/>
        <v>294.80648860539162</v>
      </c>
      <c r="Y43" s="20">
        <f t="shared" si="19"/>
        <v>813.16647297668578</v>
      </c>
      <c r="Z43" s="85">
        <f t="shared" si="26"/>
        <v>14.838804251399376</v>
      </c>
      <c r="AB43" s="83"/>
    </row>
    <row r="44" spans="1:28" ht="12.75" customHeight="1" x14ac:dyDescent="0.25">
      <c r="A44" s="92"/>
      <c r="B44" s="8">
        <v>42</v>
      </c>
      <c r="C44" s="93">
        <v>3214.4758000000002</v>
      </c>
      <c r="D44" s="94">
        <f t="shared" si="13"/>
        <v>61.662685593708041</v>
      </c>
      <c r="E44" s="12">
        <v>52.13</v>
      </c>
      <c r="F44" s="95">
        <f t="shared" si="14"/>
        <v>52.13</v>
      </c>
      <c r="G44" s="81"/>
      <c r="H44" s="259">
        <f t="shared" si="15"/>
        <v>222.14125983155211</v>
      </c>
      <c r="I44" s="25">
        <f t="shared" si="3"/>
        <v>642.89665815763135</v>
      </c>
      <c r="J44" s="260">
        <f t="shared" si="27"/>
        <v>865.03791798918348</v>
      </c>
      <c r="K44" s="25">
        <f t="shared" si="20"/>
        <v>16.593859926897821</v>
      </c>
      <c r="L44" s="81"/>
      <c r="M44" s="266">
        <f t="shared" si="21"/>
        <v>0</v>
      </c>
      <c r="N44" s="266">
        <f t="shared" si="22"/>
        <v>918.42379736804492</v>
      </c>
      <c r="O44" s="267">
        <f t="shared" si="17"/>
        <v>918.42379736804492</v>
      </c>
      <c r="P44" s="266">
        <f t="shared" si="23"/>
        <v>17.61795122516871</v>
      </c>
      <c r="Q44" s="81"/>
      <c r="R44" s="32">
        <f t="shared" si="6"/>
        <v>496.11548029046645</v>
      </c>
      <c r="S44" s="23">
        <f t="shared" si="7"/>
        <v>303.0798531314548</v>
      </c>
      <c r="T44" s="24">
        <f t="shared" si="28"/>
        <v>799.1953334219213</v>
      </c>
      <c r="U44" s="25">
        <f t="shared" si="11"/>
        <v>15.33081399236373</v>
      </c>
      <c r="V44" s="81"/>
      <c r="W44" s="84">
        <f t="shared" si="24"/>
        <v>493.10412381889734</v>
      </c>
      <c r="X44" s="44">
        <f t="shared" si="25"/>
        <v>306.81491087976929</v>
      </c>
      <c r="Y44" s="20">
        <f t="shared" si="19"/>
        <v>799.91903469866656</v>
      </c>
      <c r="Z44" s="85">
        <f t="shared" si="26"/>
        <v>15.34469661804463</v>
      </c>
      <c r="AB44" s="83"/>
    </row>
    <row r="45" spans="1:28" ht="12.75" customHeight="1" x14ac:dyDescent="0.25">
      <c r="A45" s="92"/>
      <c r="B45" s="8">
        <v>43</v>
      </c>
      <c r="C45" s="93">
        <v>1839.7075</v>
      </c>
      <c r="D45" s="94">
        <f t="shared" si="13"/>
        <v>64.710077383046084</v>
      </c>
      <c r="E45" s="12">
        <v>28.43</v>
      </c>
      <c r="F45" s="95">
        <f t="shared" si="14"/>
        <v>28.43</v>
      </c>
      <c r="G45" s="81"/>
      <c r="H45" s="259">
        <f t="shared" si="15"/>
        <v>121.1485903896226</v>
      </c>
      <c r="I45" s="25">
        <f t="shared" si="3"/>
        <v>367.94235742497438</v>
      </c>
      <c r="J45" s="260">
        <f t="shared" si="27"/>
        <v>489.09094781459697</v>
      </c>
      <c r="K45" s="25">
        <f t="shared" si="20"/>
        <v>17.203339705050897</v>
      </c>
      <c r="L45" s="81"/>
      <c r="M45" s="266">
        <f t="shared" si="21"/>
        <v>0</v>
      </c>
      <c r="N45" s="266">
        <f t="shared" si="22"/>
        <v>525.63193917853494</v>
      </c>
      <c r="O45" s="267">
        <f t="shared" si="17"/>
        <v>525.63193917853494</v>
      </c>
      <c r="P45" s="266">
        <f t="shared" si="23"/>
        <v>18.488636622530247</v>
      </c>
      <c r="Q45" s="81"/>
      <c r="R45" s="32">
        <f t="shared" si="6"/>
        <v>270.5651852034905</v>
      </c>
      <c r="S45" s="23">
        <f t="shared" si="7"/>
        <v>173.45853992891651</v>
      </c>
      <c r="T45" s="24">
        <f t="shared" si="28"/>
        <v>444.02372513240698</v>
      </c>
      <c r="U45" s="25">
        <f t="shared" si="11"/>
        <v>15.618140173493035</v>
      </c>
      <c r="V45" s="81"/>
      <c r="W45" s="84">
        <f t="shared" si="24"/>
        <v>268.9228897021149</v>
      </c>
      <c r="X45" s="44">
        <f t="shared" si="25"/>
        <v>175.59618668068464</v>
      </c>
      <c r="Y45" s="20">
        <f t="shared" si="19"/>
        <v>444.51907638279954</v>
      </c>
      <c r="Z45" s="85">
        <f t="shared" si="26"/>
        <v>15.635563713781201</v>
      </c>
      <c r="AB45" s="83"/>
    </row>
    <row r="46" spans="1:28" ht="12.75" customHeight="1" x14ac:dyDescent="0.25">
      <c r="A46" s="92"/>
      <c r="B46" s="8">
        <v>44</v>
      </c>
      <c r="C46" s="93">
        <v>3628.9661000000001</v>
      </c>
      <c r="D46" s="94">
        <f t="shared" si="13"/>
        <v>66.234095637890135</v>
      </c>
      <c r="E46" s="12">
        <v>54.79</v>
      </c>
      <c r="F46" s="95">
        <f t="shared" si="14"/>
        <v>54.79</v>
      </c>
      <c r="G46" s="81"/>
      <c r="H46" s="259">
        <f t="shared" si="15"/>
        <v>233.47630205583616</v>
      </c>
      <c r="I46" s="25">
        <f t="shared" si="3"/>
        <v>725.79491133743568</v>
      </c>
      <c r="J46" s="260">
        <f t="shared" si="27"/>
        <v>959.27121339327186</v>
      </c>
      <c r="K46" s="25">
        <f t="shared" si="20"/>
        <v>17.508144066312681</v>
      </c>
      <c r="L46" s="81"/>
      <c r="M46" s="266">
        <f t="shared" si="21"/>
        <v>0</v>
      </c>
      <c r="N46" s="266">
        <f t="shared" si="22"/>
        <v>1036.8498733391939</v>
      </c>
      <c r="O46" s="267">
        <f t="shared" si="17"/>
        <v>1036.8498733391939</v>
      </c>
      <c r="P46" s="266">
        <f t="shared" si="23"/>
        <v>18.924071424332798</v>
      </c>
      <c r="Q46" s="81"/>
      <c r="R46" s="32">
        <f t="shared" si="6"/>
        <v>521.43040792470083</v>
      </c>
      <c r="S46" s="23">
        <f t="shared" si="7"/>
        <v>342.16045820193398</v>
      </c>
      <c r="T46" s="24">
        <f t="shared" si="28"/>
        <v>863.59086612663486</v>
      </c>
      <c r="U46" s="25">
        <f t="shared" si="11"/>
        <v>15.761833658087879</v>
      </c>
      <c r="V46" s="81"/>
      <c r="W46" s="84">
        <f t="shared" si="24"/>
        <v>518.26539313327032</v>
      </c>
      <c r="X46" s="44">
        <f t="shared" si="25"/>
        <v>346.37713264389919</v>
      </c>
      <c r="Y46" s="20">
        <f t="shared" si="19"/>
        <v>864.64252577716957</v>
      </c>
      <c r="Z46" s="85">
        <f t="shared" si="26"/>
        <v>15.781028030245841</v>
      </c>
      <c r="AB46" s="83"/>
    </row>
    <row r="47" spans="1:28" ht="12.75" customHeight="1" x14ac:dyDescent="0.25">
      <c r="A47" s="92"/>
      <c r="B47" s="8">
        <v>45</v>
      </c>
      <c r="C47" s="93">
        <v>2439.8090000000002</v>
      </c>
      <c r="D47" s="94">
        <f t="shared" si="13"/>
        <v>68.553217195841526</v>
      </c>
      <c r="E47" s="12">
        <v>35.590000000000003</v>
      </c>
      <c r="F47" s="95">
        <f t="shared" si="14"/>
        <v>35.590000000000003</v>
      </c>
      <c r="G47" s="81"/>
      <c r="H47" s="259">
        <f t="shared" si="15"/>
        <v>151.65945592566544</v>
      </c>
      <c r="I47" s="25">
        <f t="shared" si="3"/>
        <v>487.96293711183404</v>
      </c>
      <c r="J47" s="260">
        <f t="shared" si="27"/>
        <v>639.62239303749948</v>
      </c>
      <c r="K47" s="25">
        <f t="shared" si="20"/>
        <v>17.971969458766491</v>
      </c>
      <c r="L47" s="81"/>
      <c r="M47" s="266">
        <f t="shared" si="21"/>
        <v>0</v>
      </c>
      <c r="N47" s="266">
        <f t="shared" si="22"/>
        <v>697.08991015976301</v>
      </c>
      <c r="O47" s="267">
        <f t="shared" si="17"/>
        <v>697.08991015976301</v>
      </c>
      <c r="P47" s="266">
        <f t="shared" si="23"/>
        <v>19.586679127838238</v>
      </c>
      <c r="Q47" s="81"/>
      <c r="R47" s="32">
        <f t="shared" si="6"/>
        <v>338.70611823398622</v>
      </c>
      <c r="S47" s="23">
        <f t="shared" si="7"/>
        <v>230.03967035272177</v>
      </c>
      <c r="T47" s="24">
        <f t="shared" si="28"/>
        <v>568.74578858670793</v>
      </c>
      <c r="U47" s="25">
        <f t="shared" si="11"/>
        <v>15.980494200244673</v>
      </c>
      <c r="V47" s="81"/>
      <c r="W47" s="84">
        <f t="shared" si="24"/>
        <v>336.65021612726946</v>
      </c>
      <c r="X47" s="44">
        <f t="shared" si="25"/>
        <v>232.87460459296631</v>
      </c>
      <c r="Y47" s="20">
        <f t="shared" si="19"/>
        <v>569.52482072023577</v>
      </c>
      <c r="Z47" s="85">
        <f t="shared" si="26"/>
        <v>16.002383273959982</v>
      </c>
      <c r="AB47" s="83"/>
    </row>
    <row r="48" spans="1:28" ht="12.75" customHeight="1" x14ac:dyDescent="0.25">
      <c r="A48" s="92"/>
      <c r="B48" s="8">
        <v>46</v>
      </c>
      <c r="C48" s="93">
        <v>3790.2937000000002</v>
      </c>
      <c r="D48" s="94">
        <f t="shared" si="13"/>
        <v>69.178567256798686</v>
      </c>
      <c r="E48" s="12">
        <v>54.79</v>
      </c>
      <c r="F48" s="95">
        <f t="shared" si="14"/>
        <v>54.79</v>
      </c>
      <c r="G48" s="81"/>
      <c r="H48" s="259">
        <f t="shared" si="15"/>
        <v>233.47630205583616</v>
      </c>
      <c r="I48" s="25">
        <f t="shared" si="3"/>
        <v>758.06050652673252</v>
      </c>
      <c r="J48" s="260">
        <f t="shared" si="27"/>
        <v>991.53680858256871</v>
      </c>
      <c r="K48" s="25">
        <f t="shared" si="20"/>
        <v>18.09703976241228</v>
      </c>
      <c r="L48" s="81"/>
      <c r="M48" s="266">
        <f t="shared" si="21"/>
        <v>0</v>
      </c>
      <c r="N48" s="266">
        <f t="shared" si="22"/>
        <v>1082.9435807524751</v>
      </c>
      <c r="O48" s="267">
        <f t="shared" si="17"/>
        <v>1082.9435807524751</v>
      </c>
      <c r="P48" s="266">
        <f t="shared" si="23"/>
        <v>19.765350990189361</v>
      </c>
      <c r="Q48" s="81"/>
      <c r="R48" s="32">
        <f t="shared" si="6"/>
        <v>521.43040792470083</v>
      </c>
      <c r="S48" s="23">
        <f t="shared" si="7"/>
        <v>357.37138164831674</v>
      </c>
      <c r="T48" s="24">
        <f t="shared" si="28"/>
        <v>878.80178957301757</v>
      </c>
      <c r="U48" s="25">
        <f t="shared" si="11"/>
        <v>16.039455914820543</v>
      </c>
      <c r="V48" s="81"/>
      <c r="W48" s="84">
        <f t="shared" si="24"/>
        <v>518.26539313327032</v>
      </c>
      <c r="X48" s="44">
        <f t="shared" si="25"/>
        <v>361.77551057427496</v>
      </c>
      <c r="Y48" s="20">
        <f t="shared" si="19"/>
        <v>880.04090370754534</v>
      </c>
      <c r="Z48" s="85">
        <f t="shared" si="26"/>
        <v>16.062071613570822</v>
      </c>
      <c r="AB48" s="83"/>
    </row>
    <row r="49" spans="1:28" ht="12.75" customHeight="1" x14ac:dyDescent="0.25">
      <c r="A49" s="92"/>
      <c r="B49" s="8">
        <v>47</v>
      </c>
      <c r="C49" s="93">
        <v>3651.5023999999999</v>
      </c>
      <c r="D49" s="94">
        <f t="shared" si="13"/>
        <v>70.046084788029916</v>
      </c>
      <c r="E49" s="12">
        <v>52.13</v>
      </c>
      <c r="F49" s="95">
        <f t="shared" si="14"/>
        <v>52.13</v>
      </c>
      <c r="G49" s="81"/>
      <c r="H49" s="259">
        <f t="shared" si="15"/>
        <v>222.14125983155211</v>
      </c>
      <c r="I49" s="25">
        <f t="shared" si="3"/>
        <v>730.30218184083708</v>
      </c>
      <c r="J49" s="260">
        <f t="shared" si="27"/>
        <v>952.44344167238921</v>
      </c>
      <c r="K49" s="25">
        <f t="shared" si="20"/>
        <v>18.270543672978881</v>
      </c>
      <c r="L49" s="81"/>
      <c r="M49" s="266">
        <f t="shared" si="21"/>
        <v>0</v>
      </c>
      <c r="N49" s="266">
        <f t="shared" si="22"/>
        <v>1043.288831201196</v>
      </c>
      <c r="O49" s="267">
        <f t="shared" si="17"/>
        <v>1043.288831201196</v>
      </c>
      <c r="P49" s="266">
        <f t="shared" si="23"/>
        <v>20.013213719570228</v>
      </c>
      <c r="Q49" s="81"/>
      <c r="R49" s="32">
        <f t="shared" si="6"/>
        <v>496.11548029046645</v>
      </c>
      <c r="S49" s="23">
        <f t="shared" si="7"/>
        <v>344.28531429639463</v>
      </c>
      <c r="T49" s="24">
        <f t="shared" si="28"/>
        <v>840.40079458686114</v>
      </c>
      <c r="U49" s="25">
        <f t="shared" si="11"/>
        <v>16.121250615516232</v>
      </c>
      <c r="V49" s="81"/>
      <c r="W49" s="84">
        <f t="shared" si="24"/>
        <v>493.10412381889734</v>
      </c>
      <c r="X49" s="44">
        <f t="shared" si="25"/>
        <v>348.52817477526617</v>
      </c>
      <c r="Y49" s="20">
        <f t="shared" si="19"/>
        <v>841.63229859416356</v>
      </c>
      <c r="Z49" s="85">
        <f t="shared" si="26"/>
        <v>16.144874325612189</v>
      </c>
      <c r="AB49" s="83"/>
    </row>
    <row r="50" spans="1:28" ht="12.75" customHeight="1" x14ac:dyDescent="0.25">
      <c r="A50" s="92"/>
      <c r="B50" s="8">
        <v>48</v>
      </c>
      <c r="C50" s="93">
        <v>3684.2745</v>
      </c>
      <c r="D50" s="94">
        <f t="shared" si="13"/>
        <v>70.674745827738349</v>
      </c>
      <c r="E50" s="12">
        <v>52.13</v>
      </c>
      <c r="F50" s="95">
        <f t="shared" si="14"/>
        <v>52.13</v>
      </c>
      <c r="G50" s="81"/>
      <c r="H50" s="259">
        <f t="shared" si="15"/>
        <v>222.14125983155211</v>
      </c>
      <c r="I50" s="25">
        <f t="shared" si="3"/>
        <v>736.85661711479611</v>
      </c>
      <c r="J50" s="260">
        <f t="shared" si="27"/>
        <v>958.99787694634824</v>
      </c>
      <c r="K50" s="25">
        <f t="shared" si="20"/>
        <v>18.396276173918054</v>
      </c>
      <c r="L50" s="81"/>
      <c r="M50" s="266">
        <f t="shared" si="21"/>
        <v>0</v>
      </c>
      <c r="N50" s="266">
        <f t="shared" si="22"/>
        <v>1052.6523101639946</v>
      </c>
      <c r="O50" s="267">
        <f t="shared" si="17"/>
        <v>1052.6523101639946</v>
      </c>
      <c r="P50" s="266">
        <f t="shared" si="23"/>
        <v>20.192831578054758</v>
      </c>
      <c r="Q50" s="81"/>
      <c r="R50" s="32">
        <f t="shared" si="6"/>
        <v>496.11548029046645</v>
      </c>
      <c r="S50" s="23">
        <f t="shared" si="7"/>
        <v>347.37526235411821</v>
      </c>
      <c r="T50" s="24">
        <f t="shared" si="28"/>
        <v>843.49074264458466</v>
      </c>
      <c r="U50" s="25">
        <f t="shared" si="11"/>
        <v>16.180524508816127</v>
      </c>
      <c r="V50" s="81"/>
      <c r="W50" s="84">
        <f t="shared" si="24"/>
        <v>493.10412381889734</v>
      </c>
      <c r="X50" s="44">
        <f t="shared" si="25"/>
        <v>351.65620235003991</v>
      </c>
      <c r="Y50" s="20">
        <f t="shared" si="19"/>
        <v>844.76032616893724</v>
      </c>
      <c r="Z50" s="85">
        <f t="shared" si="26"/>
        <v>16.204878691136336</v>
      </c>
      <c r="AB50" s="83"/>
    </row>
    <row r="51" spans="1:28" ht="12.75" customHeight="1" x14ac:dyDescent="0.25">
      <c r="A51" s="92"/>
      <c r="B51" s="8">
        <v>49</v>
      </c>
      <c r="C51" s="93">
        <v>3880.9774000000002</v>
      </c>
      <c r="D51" s="94">
        <f t="shared" si="13"/>
        <v>70.833681328709631</v>
      </c>
      <c r="E51" s="12">
        <v>54.79</v>
      </c>
      <c r="F51" s="95">
        <f t="shared" si="14"/>
        <v>54.79</v>
      </c>
      <c r="G51" s="81"/>
      <c r="H51" s="259">
        <f t="shared" si="15"/>
        <v>233.47630205583616</v>
      </c>
      <c r="I51" s="25">
        <f t="shared" si="3"/>
        <v>776.19728879131492</v>
      </c>
      <c r="J51" s="260">
        <f t="shared" si="27"/>
        <v>1009.6735908471511</v>
      </c>
      <c r="K51" s="25">
        <f t="shared" si="20"/>
        <v>18.428063348186733</v>
      </c>
      <c r="L51" s="81"/>
      <c r="M51" s="266">
        <f t="shared" si="21"/>
        <v>0</v>
      </c>
      <c r="N51" s="266">
        <f t="shared" si="22"/>
        <v>1108.8532697018786</v>
      </c>
      <c r="O51" s="267">
        <f t="shared" si="17"/>
        <v>1108.8532697018786</v>
      </c>
      <c r="P51" s="266">
        <f t="shared" si="23"/>
        <v>20.238241827010015</v>
      </c>
      <c r="Q51" s="81"/>
      <c r="R51" s="32">
        <f t="shared" si="6"/>
        <v>521.43040792470083</v>
      </c>
      <c r="S51" s="23">
        <f t="shared" si="7"/>
        <v>365.92157900161988</v>
      </c>
      <c r="T51" s="24">
        <f t="shared" si="28"/>
        <v>887.35198692632071</v>
      </c>
      <c r="U51" s="25">
        <f t="shared" si="11"/>
        <v>16.195509890971358</v>
      </c>
      <c r="V51" s="81"/>
      <c r="W51" s="84">
        <f t="shared" si="24"/>
        <v>518.26539313327032</v>
      </c>
      <c r="X51" s="44">
        <f t="shared" si="25"/>
        <v>370.43107778487513</v>
      </c>
      <c r="Y51" s="20">
        <f t="shared" si="19"/>
        <v>888.69647091814545</v>
      </c>
      <c r="Z51" s="85">
        <f t="shared" si="26"/>
        <v>16.220048748277886</v>
      </c>
      <c r="AB51" s="83"/>
    </row>
    <row r="52" spans="1:28" ht="12.75" customHeight="1" x14ac:dyDescent="0.25">
      <c r="A52" s="92"/>
      <c r="B52" s="8">
        <v>50</v>
      </c>
      <c r="C52" s="93">
        <v>2601.0772000000002</v>
      </c>
      <c r="D52" s="94">
        <f t="shared" si="13"/>
        <v>73.084495644844054</v>
      </c>
      <c r="E52" s="12">
        <v>35.590000000000003</v>
      </c>
      <c r="F52" s="95">
        <f t="shared" si="14"/>
        <v>35.590000000000003</v>
      </c>
      <c r="G52" s="81"/>
      <c r="H52" s="259">
        <f t="shared" si="15"/>
        <v>151.65945592566544</v>
      </c>
      <c r="I52" s="25">
        <f t="shared" si="3"/>
        <v>520.21665227344658</v>
      </c>
      <c r="J52" s="260">
        <f t="shared" si="27"/>
        <v>671.87610819911197</v>
      </c>
      <c r="K52" s="25">
        <f t="shared" si="20"/>
        <v>18.87822726044147</v>
      </c>
      <c r="L52" s="81"/>
      <c r="M52" s="266">
        <f t="shared" si="21"/>
        <v>0</v>
      </c>
      <c r="N52" s="266">
        <f t="shared" si="22"/>
        <v>743.16664610492376</v>
      </c>
      <c r="O52" s="267">
        <f t="shared" si="17"/>
        <v>743.16664610492376</v>
      </c>
      <c r="P52" s="266">
        <f t="shared" si="23"/>
        <v>20.881333130231067</v>
      </c>
      <c r="Q52" s="81"/>
      <c r="R52" s="32">
        <f t="shared" si="6"/>
        <v>338.70611823398622</v>
      </c>
      <c r="S52" s="23">
        <f t="shared" si="7"/>
        <v>245.2449932146248</v>
      </c>
      <c r="T52" s="24">
        <f t="shared" si="28"/>
        <v>583.95111144861107</v>
      </c>
      <c r="U52" s="25">
        <f t="shared" si="11"/>
        <v>16.407730021034308</v>
      </c>
      <c r="V52" s="81"/>
      <c r="W52" s="84">
        <f t="shared" si="24"/>
        <v>336.65021612726946</v>
      </c>
      <c r="X52" s="44">
        <f t="shared" si="25"/>
        <v>248.26731291907683</v>
      </c>
      <c r="Y52" s="20">
        <f t="shared" si="19"/>
        <v>584.91752904634632</v>
      </c>
      <c r="Z52" s="85">
        <f t="shared" si="26"/>
        <v>16.434884210349711</v>
      </c>
      <c r="AB52" s="83"/>
    </row>
    <row r="53" spans="1:28" ht="12.75" customHeight="1" x14ac:dyDescent="0.25">
      <c r="A53" s="92"/>
      <c r="B53" s="8">
        <v>51</v>
      </c>
      <c r="C53" s="93">
        <v>2658.7685000000001</v>
      </c>
      <c r="D53" s="94">
        <f t="shared" si="13"/>
        <v>74.705493116043826</v>
      </c>
      <c r="E53" s="12">
        <v>35.590000000000003</v>
      </c>
      <c r="F53" s="95">
        <f t="shared" si="14"/>
        <v>35.590000000000003</v>
      </c>
      <c r="G53" s="81"/>
      <c r="H53" s="259">
        <f t="shared" si="15"/>
        <v>151.65945592566544</v>
      </c>
      <c r="I53" s="25">
        <f t="shared" si="3"/>
        <v>531.75493916139555</v>
      </c>
      <c r="J53" s="260">
        <f t="shared" si="27"/>
        <v>683.41439508706094</v>
      </c>
      <c r="K53" s="25">
        <f t="shared" si="20"/>
        <v>19.202427510173106</v>
      </c>
      <c r="L53" s="81"/>
      <c r="M53" s="266">
        <f t="shared" si="21"/>
        <v>0</v>
      </c>
      <c r="N53" s="266">
        <f t="shared" si="22"/>
        <v>759.649913087708</v>
      </c>
      <c r="O53" s="267">
        <f t="shared" si="17"/>
        <v>759.649913087708</v>
      </c>
      <c r="P53" s="266">
        <f t="shared" si="23"/>
        <v>21.344476344133405</v>
      </c>
      <c r="Q53" s="81"/>
      <c r="R53" s="32">
        <f t="shared" si="6"/>
        <v>338.70611823398622</v>
      </c>
      <c r="S53" s="23">
        <f t="shared" si="7"/>
        <v>250.68447131894362</v>
      </c>
      <c r="T53" s="24">
        <f t="shared" si="28"/>
        <v>589.3905895529299</v>
      </c>
      <c r="U53" s="25">
        <f t="shared" si="11"/>
        <v>16.560567281622081</v>
      </c>
      <c r="V53" s="81"/>
      <c r="W53" s="84">
        <f t="shared" si="24"/>
        <v>336.65021612726946</v>
      </c>
      <c r="X53" s="44">
        <f t="shared" si="25"/>
        <v>253.77382538622248</v>
      </c>
      <c r="Y53" s="20">
        <f t="shared" si="19"/>
        <v>590.42404151349194</v>
      </c>
      <c r="Z53" s="85">
        <f t="shared" si="26"/>
        <v>16.58960498773509</v>
      </c>
      <c r="AB53" s="83"/>
    </row>
    <row r="54" spans="1:28" ht="12.75" customHeight="1" x14ac:dyDescent="0.25">
      <c r="A54" s="92"/>
      <c r="B54" s="8">
        <v>52</v>
      </c>
      <c r="C54" s="93">
        <v>4140.8770000000004</v>
      </c>
      <c r="D54" s="94">
        <f t="shared" si="13"/>
        <v>75.563448905109496</v>
      </c>
      <c r="E54" s="12">
        <v>54.8</v>
      </c>
      <c r="F54" s="95">
        <f t="shared" si="14"/>
        <v>54.8</v>
      </c>
      <c r="G54" s="81"/>
      <c r="H54" s="259">
        <f t="shared" si="15"/>
        <v>233.51891499652893</v>
      </c>
      <c r="I54" s="25">
        <f t="shared" si="3"/>
        <v>828.17732992166191</v>
      </c>
      <c r="J54" s="260">
        <f t="shared" si="27"/>
        <v>1061.6962449181908</v>
      </c>
      <c r="K54" s="25">
        <f t="shared" si="20"/>
        <v>19.374019067850199</v>
      </c>
      <c r="L54" s="81"/>
      <c r="M54" s="266">
        <f t="shared" si="21"/>
        <v>0</v>
      </c>
      <c r="N54" s="266">
        <f t="shared" si="22"/>
        <v>1183.1104713166601</v>
      </c>
      <c r="O54" s="267">
        <f t="shared" si="17"/>
        <v>1183.1104713166601</v>
      </c>
      <c r="P54" s="266">
        <f t="shared" si="23"/>
        <v>21.589607140814966</v>
      </c>
      <c r="Q54" s="81"/>
      <c r="R54" s="32">
        <f t="shared" si="6"/>
        <v>521.52557682558142</v>
      </c>
      <c r="S54" s="23">
        <f t="shared" si="7"/>
        <v>390.42645553449779</v>
      </c>
      <c r="T54" s="24">
        <f t="shared" si="28"/>
        <v>911.95203236007922</v>
      </c>
      <c r="U54" s="25">
        <f t="shared" si="11"/>
        <v>16.641460444526995</v>
      </c>
      <c r="V54" s="81"/>
      <c r="W54" s="84">
        <f t="shared" si="24"/>
        <v>518.35998437129422</v>
      </c>
      <c r="X54" s="44">
        <f t="shared" si="25"/>
        <v>395.2379444633201</v>
      </c>
      <c r="Y54" s="20">
        <f t="shared" si="19"/>
        <v>913.59792883461432</v>
      </c>
      <c r="Z54" s="85">
        <f t="shared" si="26"/>
        <v>16.671495051726538</v>
      </c>
      <c r="AB54" s="83"/>
    </row>
    <row r="55" spans="1:28" ht="12.75" customHeight="1" x14ac:dyDescent="0.25">
      <c r="A55" s="92"/>
      <c r="B55" s="8">
        <v>53</v>
      </c>
      <c r="C55" s="93">
        <v>4152.3915999999999</v>
      </c>
      <c r="D55" s="94">
        <f t="shared" si="13"/>
        <v>79.654548244772684</v>
      </c>
      <c r="E55" s="12">
        <v>52.13</v>
      </c>
      <c r="F55" s="95">
        <f t="shared" si="14"/>
        <v>52.13</v>
      </c>
      <c r="G55" s="81"/>
      <c r="H55" s="259">
        <f t="shared" si="15"/>
        <v>222.14125983155211</v>
      </c>
      <c r="I55" s="25">
        <f t="shared" si="3"/>
        <v>830.4802552882245</v>
      </c>
      <c r="J55" s="260">
        <f t="shared" si="27"/>
        <v>1052.6215151197766</v>
      </c>
      <c r="K55" s="25">
        <f t="shared" si="20"/>
        <v>20.192240842504827</v>
      </c>
      <c r="L55" s="81"/>
      <c r="M55" s="266">
        <f t="shared" si="21"/>
        <v>0</v>
      </c>
      <c r="N55" s="266">
        <f t="shared" si="22"/>
        <v>1186.4003646974636</v>
      </c>
      <c r="O55" s="267">
        <f t="shared" si="17"/>
        <v>1186.4003646974636</v>
      </c>
      <c r="P55" s="266">
        <f t="shared" si="23"/>
        <v>22.758495390321571</v>
      </c>
      <c r="Q55" s="81"/>
      <c r="R55" s="32">
        <f t="shared" si="6"/>
        <v>496.11548029046645</v>
      </c>
      <c r="S55" s="23">
        <f t="shared" si="7"/>
        <v>391.512120350163</v>
      </c>
      <c r="T55" s="24">
        <f t="shared" si="28"/>
        <v>887.62760064062945</v>
      </c>
      <c r="U55" s="25">
        <f t="shared" si="11"/>
        <v>17.027193566864174</v>
      </c>
      <c r="V55" s="81"/>
      <c r="W55" s="84">
        <f t="shared" si="24"/>
        <v>493.10412381889734</v>
      </c>
      <c r="X55" s="44">
        <f t="shared" si="25"/>
        <v>396.33698865983143</v>
      </c>
      <c r="Y55" s="20">
        <f t="shared" si="19"/>
        <v>889.44111247872877</v>
      </c>
      <c r="Z55" s="85">
        <f t="shared" si="26"/>
        <v>17.061981823877396</v>
      </c>
      <c r="AB55" s="83"/>
    </row>
    <row r="56" spans="1:28" ht="12.75" customHeight="1" x14ac:dyDescent="0.25">
      <c r="A56" s="92"/>
      <c r="B56" s="8">
        <v>54</v>
      </c>
      <c r="C56" s="93">
        <v>4484.7624999999998</v>
      </c>
      <c r="D56" s="94">
        <f t="shared" si="13"/>
        <v>81.853668552655591</v>
      </c>
      <c r="E56" s="12">
        <v>54.79</v>
      </c>
      <c r="F56" s="95">
        <f t="shared" si="14"/>
        <v>54.79</v>
      </c>
      <c r="G56" s="81"/>
      <c r="H56" s="259">
        <f t="shared" si="15"/>
        <v>233.47630205583616</v>
      </c>
      <c r="I56" s="25">
        <f t="shared" si="3"/>
        <v>896.9545901949748</v>
      </c>
      <c r="J56" s="260">
        <f t="shared" si="27"/>
        <v>1130.430892250811</v>
      </c>
      <c r="K56" s="25">
        <f t="shared" si="20"/>
        <v>20.632065929016445</v>
      </c>
      <c r="L56" s="81"/>
      <c r="M56" s="266">
        <f t="shared" si="21"/>
        <v>0</v>
      </c>
      <c r="N56" s="266">
        <f t="shared" si="22"/>
        <v>1281.3637002785356</v>
      </c>
      <c r="O56" s="267">
        <f t="shared" si="17"/>
        <v>1281.3637002785356</v>
      </c>
      <c r="P56" s="266">
        <f t="shared" si="23"/>
        <v>23.38681694248103</v>
      </c>
      <c r="Q56" s="81"/>
      <c r="R56" s="32">
        <f t="shared" si="6"/>
        <v>521.43040792470083</v>
      </c>
      <c r="S56" s="23">
        <f t="shared" si="7"/>
        <v>422.85002109191669</v>
      </c>
      <c r="T56" s="24">
        <f t="shared" si="28"/>
        <v>944.28042901661752</v>
      </c>
      <c r="U56" s="25">
        <f t="shared" si="11"/>
        <v>17.234539679076793</v>
      </c>
      <c r="V56" s="81"/>
      <c r="W56" s="84">
        <f t="shared" si="24"/>
        <v>518.26539313327032</v>
      </c>
      <c r="X56" s="44">
        <f t="shared" si="25"/>
        <v>428.06108751990951</v>
      </c>
      <c r="Y56" s="20">
        <f t="shared" si="19"/>
        <v>946.32648065317983</v>
      </c>
      <c r="Z56" s="85">
        <f t="shared" si="26"/>
        <v>17.27188320228472</v>
      </c>
      <c r="AB56" s="83"/>
    </row>
    <row r="57" spans="1:28" ht="12.75" customHeight="1" x14ac:dyDescent="0.25">
      <c r="A57" s="92"/>
      <c r="B57" s="8">
        <v>55</v>
      </c>
      <c r="C57" s="93">
        <v>4674.0599000000002</v>
      </c>
      <c r="D57" s="94">
        <f t="shared" si="13"/>
        <v>85.293063868613146</v>
      </c>
      <c r="E57" s="12">
        <v>54.8</v>
      </c>
      <c r="F57" s="95">
        <f t="shared" si="14"/>
        <v>54.8</v>
      </c>
      <c r="G57" s="81"/>
      <c r="H57" s="259">
        <f t="shared" si="15"/>
        <v>233.51891499652893</v>
      </c>
      <c r="I57" s="25">
        <f t="shared" si="3"/>
        <v>934.81415842004242</v>
      </c>
      <c r="J57" s="260">
        <f t="shared" si="27"/>
        <v>1168.3330734165713</v>
      </c>
      <c r="K57" s="25">
        <f t="shared" si="20"/>
        <v>21.31994659519291</v>
      </c>
      <c r="L57" s="81"/>
      <c r="M57" s="266">
        <f t="shared" si="21"/>
        <v>0</v>
      </c>
      <c r="N57" s="266">
        <f t="shared" si="22"/>
        <v>1335.4487977429178</v>
      </c>
      <c r="O57" s="267">
        <f t="shared" si="17"/>
        <v>1335.4487977429178</v>
      </c>
      <c r="P57" s="266">
        <f t="shared" si="23"/>
        <v>24.369503608447406</v>
      </c>
      <c r="Q57" s="81"/>
      <c r="R57" s="32">
        <f t="shared" si="6"/>
        <v>521.52557682558142</v>
      </c>
      <c r="S57" s="23">
        <f t="shared" si="7"/>
        <v>440.69810325516283</v>
      </c>
      <c r="T57" s="24">
        <f t="shared" si="28"/>
        <v>962.22368008074432</v>
      </c>
      <c r="U57" s="25">
        <f t="shared" si="11"/>
        <v>17.5588262788457</v>
      </c>
      <c r="V57" s="81"/>
      <c r="W57" s="84">
        <f t="shared" si="24"/>
        <v>518.35998437129422</v>
      </c>
      <c r="X57" s="44">
        <f t="shared" si="25"/>
        <v>446.12912365531054</v>
      </c>
      <c r="Y57" s="20">
        <f t="shared" si="19"/>
        <v>964.48910802660475</v>
      </c>
      <c r="Z57" s="85">
        <f t="shared" si="26"/>
        <v>17.600166204865051</v>
      </c>
      <c r="AB57" s="83"/>
    </row>
    <row r="58" spans="1:28" ht="12.75" customHeight="1" x14ac:dyDescent="0.25">
      <c r="A58" s="92"/>
      <c r="B58" s="8">
        <v>56</v>
      </c>
      <c r="C58" s="93">
        <v>3564.4688000000001</v>
      </c>
      <c r="D58" s="94">
        <f t="shared" si="13"/>
        <v>100.15366114076987</v>
      </c>
      <c r="E58" s="12">
        <v>35.590000000000003</v>
      </c>
      <c r="F58" s="95">
        <f t="shared" si="14"/>
        <v>35.590000000000003</v>
      </c>
      <c r="G58" s="81"/>
      <c r="H58" s="259">
        <f t="shared" si="15"/>
        <v>151.65945592566544</v>
      </c>
      <c r="I58" s="25">
        <f t="shared" si="3"/>
        <v>712.89542127744198</v>
      </c>
      <c r="J58" s="260">
        <f t="shared" si="27"/>
        <v>864.55487720310748</v>
      </c>
      <c r="K58" s="25">
        <f t="shared" si="20"/>
        <v>24.292072975642242</v>
      </c>
      <c r="L58" s="81"/>
      <c r="M58" s="266">
        <f t="shared" si="21"/>
        <v>0</v>
      </c>
      <c r="N58" s="266">
        <f t="shared" si="22"/>
        <v>1018.4220303963458</v>
      </c>
      <c r="O58" s="267">
        <f t="shared" si="17"/>
        <v>1018.4220303963458</v>
      </c>
      <c r="P58" s="266">
        <f t="shared" si="23"/>
        <v>28.61539843766074</v>
      </c>
      <c r="Q58" s="81"/>
      <c r="R58" s="32">
        <f t="shared" si="6"/>
        <v>338.70611823398622</v>
      </c>
      <c r="S58" s="23">
        <f t="shared" si="7"/>
        <v>336.07927003079408</v>
      </c>
      <c r="T58" s="24">
        <f t="shared" si="28"/>
        <v>674.78538826478029</v>
      </c>
      <c r="U58" s="25">
        <f t="shared" si="11"/>
        <v>18.959971572486097</v>
      </c>
      <c r="V58" s="81"/>
      <c r="W58" s="84">
        <f t="shared" si="24"/>
        <v>336.65021612726946</v>
      </c>
      <c r="X58" s="44">
        <f t="shared" si="25"/>
        <v>340.22100188332985</v>
      </c>
      <c r="Y58" s="20">
        <f t="shared" si="19"/>
        <v>676.87121801059925</v>
      </c>
      <c r="Z58" s="85">
        <f t="shared" si="26"/>
        <v>19.018578758375927</v>
      </c>
      <c r="AB58" s="83"/>
    </row>
    <row r="59" spans="1:28" ht="12.75" customHeight="1" x14ac:dyDescent="0.25">
      <c r="A59" s="92"/>
      <c r="B59" s="8">
        <v>57</v>
      </c>
      <c r="C59" s="93">
        <v>5492.0582000000004</v>
      </c>
      <c r="D59" s="94">
        <f t="shared" si="13"/>
        <v>100.23833181237453</v>
      </c>
      <c r="E59" s="12">
        <v>54.79</v>
      </c>
      <c r="F59" s="95">
        <f t="shared" si="14"/>
        <v>54.79</v>
      </c>
      <c r="G59" s="81"/>
      <c r="H59" s="259">
        <f t="shared" si="15"/>
        <v>233.47630205583616</v>
      </c>
      <c r="I59" s="25">
        <f t="shared" si="3"/>
        <v>1098.4141996611754</v>
      </c>
      <c r="J59" s="260">
        <f t="shared" si="27"/>
        <v>1331.8905017170116</v>
      </c>
      <c r="K59" s="25">
        <f t="shared" si="20"/>
        <v>24.309007149425291</v>
      </c>
      <c r="L59" s="81"/>
      <c r="M59" s="266">
        <f t="shared" si="21"/>
        <v>0</v>
      </c>
      <c r="N59" s="266">
        <f t="shared" si="22"/>
        <v>1569.1631423731078</v>
      </c>
      <c r="O59" s="267">
        <f t="shared" si="17"/>
        <v>1569.1631423731078</v>
      </c>
      <c r="P59" s="271">
        <f t="shared" si="23"/>
        <v>28.639590114493664</v>
      </c>
      <c r="Q59" s="81"/>
      <c r="R59" s="32">
        <f t="shared" si="6"/>
        <v>521.43040792470083</v>
      </c>
      <c r="S59" s="23">
        <f t="shared" si="7"/>
        <v>517.82383698312549</v>
      </c>
      <c r="T59" s="24">
        <f t="shared" si="28"/>
        <v>1039.2542449078264</v>
      </c>
      <c r="U59" s="25">
        <f t="shared" si="11"/>
        <v>18.967954825840966</v>
      </c>
      <c r="V59" s="81"/>
      <c r="W59" s="84">
        <f t="shared" si="24"/>
        <v>518.26539313327032</v>
      </c>
      <c r="X59" s="44">
        <f t="shared" si="25"/>
        <v>524.20532989531489</v>
      </c>
      <c r="Y59" s="20">
        <f t="shared" si="19"/>
        <v>1042.4707230285853</v>
      </c>
      <c r="Z59" s="85">
        <f t="shared" si="26"/>
        <v>19.026660394754249</v>
      </c>
      <c r="AB59" s="83"/>
    </row>
    <row r="60" spans="1:28" ht="12.75" customHeight="1" x14ac:dyDescent="0.25">
      <c r="A60" s="92"/>
      <c r="B60" s="8">
        <v>58</v>
      </c>
      <c r="C60" s="93">
        <v>3581.2813999999998</v>
      </c>
      <c r="D60" s="94">
        <f t="shared" si="13"/>
        <v>125.96839254308829</v>
      </c>
      <c r="E60" s="12">
        <v>28.43</v>
      </c>
      <c r="F60" s="95">
        <f t="shared" si="14"/>
        <v>28.43</v>
      </c>
      <c r="G60" s="81"/>
      <c r="H60" s="259">
        <f t="shared" si="15"/>
        <v>121.1485903896226</v>
      </c>
      <c r="I60" s="25">
        <f t="shared" si="3"/>
        <v>716.25794911322191</v>
      </c>
      <c r="J60" s="260">
        <f t="shared" si="27"/>
        <v>837.40653950284445</v>
      </c>
      <c r="K60" s="25">
        <f t="shared" si="20"/>
        <v>29.455031287472544</v>
      </c>
      <c r="L60" s="81"/>
      <c r="M60" s="266">
        <f t="shared" si="21"/>
        <v>0</v>
      </c>
      <c r="N60" s="266">
        <f t="shared" si="22"/>
        <v>1023.2256415903171</v>
      </c>
      <c r="O60" s="267">
        <f t="shared" si="17"/>
        <v>1023.2256415903171</v>
      </c>
      <c r="P60" s="271">
        <f t="shared" si="23"/>
        <v>35.991053168846889</v>
      </c>
      <c r="Q60" s="81"/>
      <c r="R60" s="32">
        <f t="shared" si="6"/>
        <v>270.5651852034905</v>
      </c>
      <c r="S60" s="23">
        <f t="shared" si="7"/>
        <v>337.6644617248046</v>
      </c>
      <c r="T60" s="24">
        <f t="shared" si="28"/>
        <v>608.2296469282951</v>
      </c>
      <c r="U60" s="25">
        <f t="shared" si="11"/>
        <v>21.393937633777526</v>
      </c>
      <c r="V60" s="81"/>
      <c r="W60" s="84">
        <f t="shared" si="24"/>
        <v>268.9228897021149</v>
      </c>
      <c r="X60" s="44">
        <f t="shared" si="25"/>
        <v>341.82572896531849</v>
      </c>
      <c r="Y60" s="20">
        <f t="shared" si="19"/>
        <v>610.74861866743345</v>
      </c>
      <c r="Z60" s="85">
        <f t="shared" si="26"/>
        <v>21.482540227486229</v>
      </c>
      <c r="AB60" s="83"/>
    </row>
    <row r="61" spans="1:28" ht="12.75" customHeight="1" x14ac:dyDescent="0.25">
      <c r="A61" s="92"/>
      <c r="B61" s="8">
        <v>59</v>
      </c>
      <c r="C61" s="93">
        <v>8362.8605000000007</v>
      </c>
      <c r="D61" s="94">
        <f>C61/E61</f>
        <v>152.60694343065694</v>
      </c>
      <c r="E61" s="12">
        <v>54.8</v>
      </c>
      <c r="F61" s="95">
        <f t="shared" si="14"/>
        <v>54.8</v>
      </c>
      <c r="G61" s="81"/>
      <c r="H61" s="259">
        <f t="shared" si="15"/>
        <v>233.51891499652893</v>
      </c>
      <c r="I61" s="25">
        <f t="shared" si="3"/>
        <v>1672.5759976442996</v>
      </c>
      <c r="J61" s="260">
        <f t="shared" si="27"/>
        <v>1906.0949126408286</v>
      </c>
      <c r="K61" s="38">
        <f>J61/E61</f>
        <v>34.782753880307091</v>
      </c>
      <c r="L61" s="81"/>
      <c r="M61" s="266">
        <f t="shared" si="21"/>
        <v>0</v>
      </c>
      <c r="N61" s="266">
        <f t="shared" si="22"/>
        <v>2389.3942823489997</v>
      </c>
      <c r="O61" s="272">
        <f t="shared" si="17"/>
        <v>2389.3942823489997</v>
      </c>
      <c r="P61" s="38">
        <f t="shared" si="23"/>
        <v>43.602085444324814</v>
      </c>
      <c r="Q61" s="81"/>
      <c r="R61" s="33">
        <f t="shared" si="6"/>
        <v>521.52557682558142</v>
      </c>
      <c r="S61" s="26">
        <f t="shared" si="7"/>
        <v>788.50011317516987</v>
      </c>
      <c r="T61" s="27">
        <f t="shared" si="28"/>
        <v>1310.0256900007512</v>
      </c>
      <c r="U61" s="111">
        <f t="shared" si="11"/>
        <v>23.905578284685241</v>
      </c>
      <c r="V61" s="81"/>
      <c r="W61" s="86">
        <f t="shared" si="24"/>
        <v>518.35998437129422</v>
      </c>
      <c r="X61" s="21">
        <f t="shared" si="25"/>
        <v>798.21733266974445</v>
      </c>
      <c r="Y61" s="20">
        <f t="shared" si="19"/>
        <v>1316.5773170410387</v>
      </c>
      <c r="Z61" s="38">
        <f t="shared" si="26"/>
        <v>24.025133522646691</v>
      </c>
      <c r="AB61" s="83"/>
    </row>
    <row r="62" spans="1:28" ht="12.75" customHeight="1" x14ac:dyDescent="0.25">
      <c r="A62" s="205" t="s">
        <v>72</v>
      </c>
      <c r="B62" s="206">
        <v>60</v>
      </c>
      <c r="C62" s="207">
        <f>MAX(D5:D39,D41:D61)*E62*1.1</f>
        <v>8750.9399571441627</v>
      </c>
      <c r="D62" s="208">
        <f>C62/E62</f>
        <v>167.86763777372266</v>
      </c>
      <c r="E62" s="209">
        <v>52.13</v>
      </c>
      <c r="F62" s="210">
        <f>E62</f>
        <v>52.13</v>
      </c>
      <c r="G62" s="81"/>
      <c r="H62" s="261">
        <f t="shared" si="15"/>
        <v>222.14125983155211</v>
      </c>
      <c r="I62" s="262">
        <f t="shared" si="3"/>
        <v>1750.1920699437426</v>
      </c>
      <c r="J62" s="263">
        <f>H62+I62</f>
        <v>1972.3333297752947</v>
      </c>
      <c r="K62" s="262"/>
      <c r="L62" s="81"/>
      <c r="M62" s="273">
        <f t="shared" si="21"/>
        <v>0</v>
      </c>
      <c r="N62" s="273">
        <f t="shared" si="22"/>
        <v>2500.274385633918</v>
      </c>
      <c r="O62" s="274">
        <f>M62+N62</f>
        <v>2500.274385633918</v>
      </c>
      <c r="P62" s="273"/>
      <c r="Q62" s="81"/>
      <c r="R62" s="32">
        <f t="shared" si="6"/>
        <v>496.11548029046645</v>
      </c>
      <c r="S62" s="23">
        <f t="shared" si="7"/>
        <v>825.09054725919293</v>
      </c>
      <c r="T62" s="45">
        <f>R62+S62</f>
        <v>1321.2060275496594</v>
      </c>
      <c r="U62" s="25"/>
      <c r="V62" s="81"/>
      <c r="W62" s="84">
        <f t="shared" si="24"/>
        <v>493.10412381889734</v>
      </c>
      <c r="X62" s="44">
        <f t="shared" si="25"/>
        <v>835.2586953883424</v>
      </c>
      <c r="Y62" s="66">
        <f>W62+X62</f>
        <v>1328.3628192072397</v>
      </c>
      <c r="Z62" s="87"/>
      <c r="AB62" s="83"/>
    </row>
    <row r="63" spans="1:28" ht="12.75" customHeight="1" thickBot="1" x14ac:dyDescent="0.3">
      <c r="A63" s="211" t="s">
        <v>73</v>
      </c>
      <c r="B63" s="212">
        <v>61</v>
      </c>
      <c r="C63" s="213">
        <f>C97</f>
        <v>6153.3525029197126</v>
      </c>
      <c r="D63" s="214">
        <f>C63/E63</f>
        <v>172.84698041909306</v>
      </c>
      <c r="E63" s="215">
        <v>35.6</v>
      </c>
      <c r="F63" s="216">
        <f t="shared" si="14"/>
        <v>35.6</v>
      </c>
      <c r="G63" s="217"/>
      <c r="H63" s="264">
        <f t="shared" si="15"/>
        <v>151.70206886635822</v>
      </c>
      <c r="I63" s="265">
        <f t="shared" si="3"/>
        <v>1230.6733684518576</v>
      </c>
      <c r="J63" s="255">
        <f t="shared" ref="J63" si="29">H63+I63</f>
        <v>1382.375437318216</v>
      </c>
      <c r="K63" s="265"/>
      <c r="L63" s="217"/>
      <c r="M63" s="275">
        <f t="shared" si="21"/>
        <v>0</v>
      </c>
      <c r="N63" s="275">
        <f t="shared" si="22"/>
        <v>1758.1048120740825</v>
      </c>
      <c r="O63" s="276">
        <f>M63+N63</f>
        <v>1758.1048120740825</v>
      </c>
      <c r="P63" s="275"/>
      <c r="Q63" s="217"/>
      <c r="R63" s="218">
        <f t="shared" si="6"/>
        <v>338.80128713486675</v>
      </c>
      <c r="S63" s="220">
        <f t="shared" si="7"/>
        <v>580.17458798444716</v>
      </c>
      <c r="T63" s="28">
        <f t="shared" ref="T63" si="30">R63+S63</f>
        <v>918.97587511931397</v>
      </c>
      <c r="U63" s="221"/>
      <c r="V63" s="217"/>
      <c r="W63" s="222">
        <f t="shared" si="24"/>
        <v>336.74480736529341</v>
      </c>
      <c r="X63" s="219">
        <f t="shared" si="25"/>
        <v>587.3244713166348</v>
      </c>
      <c r="Y63" s="13">
        <f>W63+X63</f>
        <v>924.06927868192815</v>
      </c>
      <c r="Z63" s="223"/>
      <c r="AB63" s="83"/>
    </row>
    <row r="64" spans="1:28" s="19" customFormat="1" ht="16.5" thickTop="1" thickBot="1" x14ac:dyDescent="0.3">
      <c r="A64" s="96"/>
      <c r="B64" s="97"/>
      <c r="C64" s="98">
        <f>SUM(C3:C63)</f>
        <v>132775.69058887594</v>
      </c>
      <c r="D64" s="99">
        <f>SUM(D5:D63)</f>
        <v>2930.3707637105304</v>
      </c>
      <c r="E64" s="100">
        <f>SUM(E5:E63)</f>
        <v>2604.9800000000009</v>
      </c>
      <c r="F64" s="101">
        <f>SUM(F3:F63)</f>
        <v>2670.7380000000007</v>
      </c>
      <c r="G64" s="82"/>
      <c r="H64" s="254">
        <f>SUM(H3:H63)</f>
        <v>11380.799999999994</v>
      </c>
      <c r="I64" s="255">
        <f>SUM(I3:I63)</f>
        <v>26555.199999999997</v>
      </c>
      <c r="J64" s="28">
        <f>SUM(J3:J63)</f>
        <v>37935.999999999993</v>
      </c>
      <c r="K64" s="42">
        <f>MAX(K5:K61)/MIN(K5:K61)</f>
        <v>7.5985519090437572</v>
      </c>
      <c r="L64" s="82"/>
      <c r="M64" s="13">
        <f>SUM(M3:M63)</f>
        <v>0</v>
      </c>
      <c r="N64" s="276">
        <f>SUM(N3:N63)</f>
        <v>37936</v>
      </c>
      <c r="O64" s="276">
        <f>SUM(O3:O63)</f>
        <v>37936</v>
      </c>
      <c r="P64" s="40">
        <f>IF(MIN(P5:P61) &gt; 0, MAX(P5:P61)/MIN(P5:P61),MAX(P5:P61))</f>
        <v>96.508631025547459</v>
      </c>
      <c r="Q64" s="82"/>
      <c r="R64" s="41">
        <f>SUM(R3:R63)</f>
        <v>25417.119999999992</v>
      </c>
      <c r="S64" s="28">
        <f>SUM(S3:S63)</f>
        <v>12518.88</v>
      </c>
      <c r="T64" s="28">
        <f>SUM(T3:T63)</f>
        <v>37936.000000000007</v>
      </c>
      <c r="U64" s="42">
        <f>MAX(U5:U61)/MIN(U5:U61)</f>
        <v>2.4731659409012461</v>
      </c>
      <c r="V64" s="82"/>
      <c r="W64" s="88">
        <f>SUM(W3:W63)</f>
        <v>25262.841385763186</v>
      </c>
      <c r="X64" s="13">
        <f>SUM(X3:X63)</f>
        <v>12673.15861423682</v>
      </c>
      <c r="Y64" s="13">
        <f>SUM(Y3:Y63)</f>
        <v>37935.999999999985</v>
      </c>
      <c r="Z64" s="89">
        <f>MAX(Z5:Z61)/MIN(Z5:Z61)</f>
        <v>2.4999999999999991</v>
      </c>
      <c r="AB64" s="83"/>
    </row>
    <row r="65" spans="3:35" ht="16.5" thickTop="1" thickBot="1" x14ac:dyDescent="0.3">
      <c r="C65"/>
      <c r="D65"/>
      <c r="E65"/>
      <c r="F65"/>
      <c r="G65"/>
      <c r="H65" s="29"/>
      <c r="I65" s="29"/>
      <c r="J65" s="29"/>
      <c r="K65" s="22"/>
      <c r="L65"/>
      <c r="M65" s="4"/>
      <c r="N65" s="4"/>
      <c r="O65" s="4"/>
      <c r="Q65"/>
      <c r="R65" s="29"/>
      <c r="S65" s="29"/>
      <c r="T65" s="29"/>
      <c r="U65" s="22"/>
      <c r="V65"/>
      <c r="W65" s="4"/>
      <c r="X65" s="4"/>
      <c r="Y65" s="4"/>
    </row>
    <row r="66" spans="3:35" ht="15.75" thickBot="1" x14ac:dyDescent="0.3">
      <c r="C66"/>
      <c r="D66"/>
      <c r="E66"/>
      <c r="F66"/>
      <c r="G66"/>
      <c r="H66" s="30"/>
      <c r="I66" s="31"/>
      <c r="J66" s="37" t="s">
        <v>13</v>
      </c>
      <c r="K66" s="188">
        <f>K64</f>
        <v>7.5985519090437572</v>
      </c>
      <c r="L66"/>
      <c r="M66" s="4"/>
      <c r="N66" s="4"/>
      <c r="O66" s="36" t="s">
        <v>13</v>
      </c>
      <c r="P66" s="112">
        <f>P64</f>
        <v>96.508631025547459</v>
      </c>
      <c r="Q66"/>
      <c r="R66" s="30"/>
      <c r="S66" s="31"/>
      <c r="T66" s="37" t="s">
        <v>13</v>
      </c>
      <c r="U66" s="188">
        <f>U64</f>
        <v>2.4731659409012461</v>
      </c>
      <c r="V66"/>
      <c r="W66" s="4"/>
      <c r="X66" s="4"/>
      <c r="Y66" s="36" t="s">
        <v>13</v>
      </c>
      <c r="Z66" s="189">
        <f>Z64</f>
        <v>2.4999999999999991</v>
      </c>
    </row>
    <row r="67" spans="3:35" x14ac:dyDescent="0.25">
      <c r="C67"/>
      <c r="D67"/>
      <c r="E67"/>
      <c r="F67"/>
      <c r="G67"/>
      <c r="H67" s="22"/>
      <c r="I67" s="22"/>
      <c r="J67" s="22"/>
      <c r="K67" s="22"/>
      <c r="L67"/>
      <c r="Q67"/>
      <c r="R67" s="22"/>
      <c r="S67" s="22"/>
      <c r="T67" s="22"/>
      <c r="U67" s="22"/>
      <c r="V67"/>
    </row>
    <row r="68" spans="3:35" ht="15.75" thickBot="1" x14ac:dyDescent="0.3">
      <c r="C68"/>
      <c r="D68"/>
      <c r="E68"/>
      <c r="F68"/>
      <c r="G68"/>
      <c r="H68" s="34"/>
      <c r="I68" s="34" t="s">
        <v>8</v>
      </c>
      <c r="J68" s="6">
        <v>37936</v>
      </c>
      <c r="K68" s="22"/>
      <c r="L68"/>
      <c r="N68" s="35" t="s">
        <v>8</v>
      </c>
      <c r="O68" s="6">
        <f>J68</f>
        <v>37936</v>
      </c>
      <c r="Q68"/>
      <c r="R68" s="34"/>
      <c r="S68" s="34" t="s">
        <v>8</v>
      </c>
      <c r="T68" s="6">
        <f>J68</f>
        <v>37936</v>
      </c>
      <c r="U68" s="22"/>
      <c r="V68"/>
      <c r="X68" s="35" t="s">
        <v>8</v>
      </c>
      <c r="Y68" s="6">
        <f>J68</f>
        <v>37936</v>
      </c>
    </row>
    <row r="69" spans="3:35" ht="15.75" thickBot="1" x14ac:dyDescent="0.3">
      <c r="C69"/>
      <c r="D69"/>
      <c r="E69"/>
      <c r="F69"/>
      <c r="G69"/>
      <c r="H69" s="34"/>
      <c r="I69" s="34" t="s">
        <v>5</v>
      </c>
      <c r="J69" s="119">
        <v>0.3</v>
      </c>
      <c r="K69" s="22"/>
      <c r="L69"/>
      <c r="N69" s="35" t="s">
        <v>5</v>
      </c>
      <c r="O69" s="9">
        <v>0</v>
      </c>
      <c r="Q69"/>
      <c r="R69" s="34"/>
      <c r="S69" s="34" t="s">
        <v>5</v>
      </c>
      <c r="T69" s="120">
        <f>N92</f>
        <v>0.67</v>
      </c>
      <c r="U69" s="22"/>
      <c r="V69"/>
      <c r="X69" s="35" t="s">
        <v>5</v>
      </c>
      <c r="Y69" s="121">
        <f>M90</f>
        <v>0.66593318709835458</v>
      </c>
    </row>
    <row r="70" spans="3:35" x14ac:dyDescent="0.25">
      <c r="C70"/>
      <c r="D70"/>
      <c r="E70"/>
      <c r="F70"/>
      <c r="G70"/>
      <c r="H70" s="34"/>
      <c r="I70" s="34" t="s">
        <v>4</v>
      </c>
      <c r="J70" s="9">
        <f>1-J69</f>
        <v>0.7</v>
      </c>
      <c r="K70" s="22"/>
      <c r="L70"/>
      <c r="N70" s="35" t="s">
        <v>4</v>
      </c>
      <c r="O70" s="9">
        <f>1-O69</f>
        <v>1</v>
      </c>
      <c r="Q70"/>
      <c r="R70" s="34"/>
      <c r="S70" s="34" t="s">
        <v>4</v>
      </c>
      <c r="T70" s="39">
        <f>1-T69</f>
        <v>0.32999999999999996</v>
      </c>
      <c r="U70" s="22"/>
      <c r="V70"/>
      <c r="X70" s="35" t="s">
        <v>4</v>
      </c>
      <c r="Y70" s="39">
        <f>1-Y69</f>
        <v>0.33406681290164542</v>
      </c>
    </row>
    <row r="71" spans="3:35" ht="18" x14ac:dyDescent="0.35">
      <c r="C71"/>
      <c r="D71"/>
      <c r="E71"/>
      <c r="F71"/>
      <c r="G71"/>
      <c r="H71" s="34"/>
      <c r="I71" s="34" t="s">
        <v>6</v>
      </c>
      <c r="J71" s="7">
        <f>ROUND(J68*J69,2)</f>
        <v>11380.8</v>
      </c>
      <c r="K71" s="22" t="s">
        <v>77</v>
      </c>
      <c r="L71"/>
      <c r="N71" s="35" t="s">
        <v>6</v>
      </c>
      <c r="O71" s="7">
        <f>O68*O69</f>
        <v>0</v>
      </c>
      <c r="P71" s="3" t="s">
        <v>77</v>
      </c>
      <c r="Q71"/>
      <c r="R71" s="34"/>
      <c r="S71" s="34" t="s">
        <v>6</v>
      </c>
      <c r="T71" s="7">
        <f>T68*T69</f>
        <v>25417.120000000003</v>
      </c>
      <c r="U71" s="22" t="s">
        <v>77</v>
      </c>
      <c r="V71"/>
      <c r="X71" s="35" t="s">
        <v>6</v>
      </c>
      <c r="Y71" s="7">
        <f>Y68*Y69</f>
        <v>25262.841385763179</v>
      </c>
      <c r="Z71" s="3" t="s">
        <v>77</v>
      </c>
    </row>
    <row r="72" spans="3:35" ht="18" x14ac:dyDescent="0.35">
      <c r="C72"/>
      <c r="D72"/>
      <c r="E72"/>
      <c r="F72"/>
      <c r="G72"/>
      <c r="H72" s="34"/>
      <c r="I72" s="34" t="s">
        <v>7</v>
      </c>
      <c r="J72" s="7">
        <f>J68-J71</f>
        <v>26555.200000000001</v>
      </c>
      <c r="K72" s="22" t="s">
        <v>78</v>
      </c>
      <c r="L72"/>
      <c r="N72" s="35" t="s">
        <v>7</v>
      </c>
      <c r="O72" s="7">
        <f>O70*O68</f>
        <v>37936</v>
      </c>
      <c r="P72" s="3" t="s">
        <v>78</v>
      </c>
      <c r="Q72"/>
      <c r="R72" s="34"/>
      <c r="S72" s="34" t="s">
        <v>7</v>
      </c>
      <c r="T72" s="7">
        <f>T70*T68</f>
        <v>12518.88</v>
      </c>
      <c r="U72" s="22" t="s">
        <v>78</v>
      </c>
      <c r="V72"/>
      <c r="X72" s="35" t="s">
        <v>7</v>
      </c>
      <c r="Y72" s="7">
        <f>Y70*Y68</f>
        <v>12673.15861423682</v>
      </c>
      <c r="Z72" s="3" t="s">
        <v>78</v>
      </c>
    </row>
    <row r="73" spans="3:35" ht="18" x14ac:dyDescent="0.35">
      <c r="C73"/>
      <c r="D73"/>
      <c r="E73"/>
      <c r="F73"/>
      <c r="G73"/>
      <c r="H73" s="34"/>
      <c r="I73" s="34" t="s">
        <v>9</v>
      </c>
      <c r="J73" s="16">
        <f>C64</f>
        <v>132775.69058887594</v>
      </c>
      <c r="K73" s="22" t="s">
        <v>79</v>
      </c>
      <c r="L73"/>
      <c r="N73" s="35" t="s">
        <v>9</v>
      </c>
      <c r="O73" s="16">
        <f>C64</f>
        <v>132775.69058887594</v>
      </c>
      <c r="P73" s="3" t="s">
        <v>79</v>
      </c>
      <c r="Q73"/>
      <c r="R73" s="34"/>
      <c r="S73" s="34" t="s">
        <v>9</v>
      </c>
      <c r="T73" s="16">
        <f>C64</f>
        <v>132775.69058887594</v>
      </c>
      <c r="U73" s="22" t="s">
        <v>79</v>
      </c>
      <c r="V73"/>
      <c r="X73" s="35" t="s">
        <v>9</v>
      </c>
      <c r="Y73" s="16">
        <f>C64</f>
        <v>132775.69058887594</v>
      </c>
      <c r="Z73" s="3" t="s">
        <v>79</v>
      </c>
    </row>
    <row r="74" spans="3:35" ht="18.75" x14ac:dyDescent="0.35">
      <c r="C74"/>
      <c r="D74"/>
      <c r="E74"/>
      <c r="F74"/>
      <c r="G74"/>
      <c r="H74" s="34"/>
      <c r="I74" s="34" t="s">
        <v>12</v>
      </c>
      <c r="J74" s="17">
        <f>F64</f>
        <v>2670.7380000000007</v>
      </c>
      <c r="K74" s="22" t="s">
        <v>50</v>
      </c>
      <c r="L74"/>
      <c r="N74" s="35" t="s">
        <v>12</v>
      </c>
      <c r="O74" s="17">
        <f>F64</f>
        <v>2670.7380000000007</v>
      </c>
      <c r="P74" s="3" t="s">
        <v>50</v>
      </c>
      <c r="Q74"/>
      <c r="R74" s="34"/>
      <c r="S74" s="34" t="s">
        <v>12</v>
      </c>
      <c r="T74" s="17">
        <f>F64</f>
        <v>2670.7380000000007</v>
      </c>
      <c r="U74" s="22" t="s">
        <v>50</v>
      </c>
      <c r="V74"/>
      <c r="X74" s="35" t="s">
        <v>12</v>
      </c>
      <c r="Y74" s="17">
        <f>F64</f>
        <v>2670.7380000000007</v>
      </c>
      <c r="Z74" s="3" t="s">
        <v>50</v>
      </c>
      <c r="AF74" s="46"/>
      <c r="AI74" s="46"/>
    </row>
    <row r="75" spans="3:35" ht="18.75" x14ac:dyDescent="0.35">
      <c r="C75"/>
      <c r="D75"/>
      <c r="E75"/>
      <c r="F75"/>
      <c r="G75"/>
      <c r="H75" s="34"/>
      <c r="I75" s="34" t="s">
        <v>83</v>
      </c>
      <c r="J75" s="190">
        <f>J71/J74</f>
        <v>4.2612940692797254</v>
      </c>
      <c r="K75" s="22"/>
      <c r="L75"/>
      <c r="N75" s="35" t="s">
        <v>83</v>
      </c>
      <c r="O75" s="6">
        <f>O71/O74</f>
        <v>0</v>
      </c>
      <c r="Q75"/>
      <c r="R75" s="34"/>
      <c r="S75" s="34" t="s">
        <v>83</v>
      </c>
      <c r="T75" s="190">
        <f>T71/T74</f>
        <v>9.5168900880580551</v>
      </c>
      <c r="U75" s="22"/>
      <c r="V75"/>
      <c r="X75" s="35" t="s">
        <v>83</v>
      </c>
      <c r="Y75" s="190">
        <f>Y71/Y74</f>
        <v>9.4591238023958812</v>
      </c>
      <c r="AF75" s="46"/>
    </row>
    <row r="76" spans="3:35" ht="18" x14ac:dyDescent="0.35">
      <c r="C76"/>
      <c r="D76"/>
      <c r="E76"/>
      <c r="F76"/>
      <c r="G76"/>
      <c r="H76" s="34"/>
      <c r="I76" s="34" t="s">
        <v>84</v>
      </c>
      <c r="J76" s="190">
        <f>J72/J73</f>
        <v>0.2000004660659232</v>
      </c>
      <c r="K76" s="22"/>
      <c r="L76"/>
      <c r="N76" s="35" t="s">
        <v>84</v>
      </c>
      <c r="O76" s="190">
        <f>O72/O73</f>
        <v>0.28571495152274745</v>
      </c>
      <c r="Q76"/>
      <c r="R76" s="34"/>
      <c r="S76" s="34" t="s">
        <v>84</v>
      </c>
      <c r="T76" s="190">
        <f>T72/T73</f>
        <v>9.4285934002506649E-2</v>
      </c>
      <c r="U76" s="22"/>
      <c r="V76"/>
      <c r="X76" s="35" t="s">
        <v>84</v>
      </c>
      <c r="Y76" s="190">
        <f>Y72/Y73</f>
        <v>9.5447883253552343E-2</v>
      </c>
    </row>
    <row r="77" spans="3:35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3:35" ht="15.75" thickBot="1" x14ac:dyDescent="0.3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3:35" ht="39" customHeight="1" thickTop="1" thickBot="1" x14ac:dyDescent="0.3">
      <c r="C79"/>
      <c r="D79"/>
      <c r="E79"/>
      <c r="F79"/>
      <c r="G79"/>
      <c r="H79"/>
      <c r="I79"/>
      <c r="J79"/>
      <c r="K79"/>
      <c r="L79"/>
      <c r="M79" s="73">
        <v>4</v>
      </c>
      <c r="N79" s="287" t="s">
        <v>98</v>
      </c>
      <c r="O79" s="288"/>
      <c r="P79" s="289"/>
      <c r="Q79"/>
      <c r="R79"/>
      <c r="S79"/>
      <c r="T79"/>
      <c r="U79"/>
      <c r="V79"/>
      <c r="W79"/>
      <c r="X79"/>
      <c r="Y79"/>
      <c r="Z79"/>
    </row>
    <row r="80" spans="3:35" ht="19.5" thickTop="1" x14ac:dyDescent="0.35">
      <c r="C80"/>
      <c r="D80"/>
      <c r="E80"/>
      <c r="F80"/>
      <c r="G80"/>
      <c r="H80"/>
      <c r="I80"/>
      <c r="J80"/>
      <c r="K80"/>
      <c r="L80"/>
      <c r="M80" s="153" t="s">
        <v>56</v>
      </c>
      <c r="N80" s="277">
        <f>MIN(P5:P61)</f>
        <v>0.45179467350213071</v>
      </c>
      <c r="O80" s="151" t="s">
        <v>43</v>
      </c>
      <c r="P80" s="74"/>
      <c r="Q80"/>
      <c r="R80"/>
      <c r="S80"/>
      <c r="T80"/>
      <c r="U80"/>
      <c r="V80"/>
      <c r="W80"/>
      <c r="X80"/>
      <c r="Y80"/>
      <c r="Z80"/>
    </row>
    <row r="81" spans="1:26" ht="18.75" x14ac:dyDescent="0.35">
      <c r="C81"/>
      <c r="D81"/>
      <c r="E81"/>
      <c r="F81"/>
      <c r="G81"/>
      <c r="H81"/>
      <c r="I81"/>
      <c r="J81"/>
      <c r="K81"/>
      <c r="L81"/>
      <c r="M81" s="154" t="s">
        <v>57</v>
      </c>
      <c r="N81" s="278">
        <f>MAX(P5:P61)</f>
        <v>43.602085444324814</v>
      </c>
      <c r="O81" s="151" t="s">
        <v>43</v>
      </c>
      <c r="P81" s="75"/>
      <c r="Q81"/>
      <c r="R81"/>
      <c r="S81"/>
      <c r="T81"/>
      <c r="U81"/>
      <c r="V81"/>
      <c r="W81"/>
      <c r="X81"/>
      <c r="Y81"/>
      <c r="Z81"/>
    </row>
    <row r="82" spans="1:26" ht="18.75" x14ac:dyDescent="0.35">
      <c r="C82" s="11"/>
      <c r="D82" s="11"/>
      <c r="E82" s="12"/>
      <c r="F82" s="12"/>
      <c r="G82" s="12"/>
      <c r="H82" s="11"/>
      <c r="I82" s="11"/>
      <c r="J82" s="11"/>
      <c r="K82" s="8"/>
      <c r="L82" s="12"/>
      <c r="M82" s="155" t="s">
        <v>58</v>
      </c>
      <c r="N82" s="122">
        <v>2.5</v>
      </c>
      <c r="O82" s="151"/>
      <c r="P82" s="75"/>
      <c r="Q82" s="12"/>
      <c r="R82" s="11"/>
      <c r="S82" s="11"/>
      <c r="T82" s="11"/>
      <c r="U82" s="8"/>
      <c r="V82" s="12"/>
      <c r="W82" s="11"/>
      <c r="X82" s="11"/>
      <c r="Y82" s="11"/>
      <c r="Z82" s="11"/>
    </row>
    <row r="83" spans="1:26" ht="15.75" thickBot="1" x14ac:dyDescent="0.3">
      <c r="C83" s="11"/>
      <c r="D83" s="11"/>
      <c r="E83" s="12"/>
      <c r="F83" s="12"/>
      <c r="G83" s="12"/>
      <c r="H83" s="11"/>
      <c r="I83" s="11"/>
      <c r="J83" s="11"/>
      <c r="K83" s="8"/>
      <c r="L83" s="12"/>
      <c r="M83" s="123" t="s">
        <v>11</v>
      </c>
      <c r="N83" s="124">
        <f>(N81-(N82*N80))/(N82-1)</f>
        <v>28.31506584037966</v>
      </c>
      <c r="O83" s="152"/>
      <c r="P83" s="76"/>
      <c r="Q83" s="12"/>
      <c r="R83" s="11"/>
      <c r="S83" s="11"/>
      <c r="T83" s="11"/>
      <c r="U83" s="8"/>
      <c r="V83" s="12"/>
      <c r="W83" s="11"/>
      <c r="X83" s="11"/>
      <c r="Y83" s="11"/>
      <c r="Z83" s="11"/>
    </row>
    <row r="84" spans="1:26" ht="16.5" thickTop="1" thickBot="1" x14ac:dyDescent="0.3">
      <c r="C84" s="11"/>
      <c r="D84" s="11"/>
      <c r="E84" s="12"/>
      <c r="F84" s="12"/>
      <c r="G84" s="12"/>
      <c r="H84" s="11"/>
      <c r="I84" s="11"/>
      <c r="J84" s="11"/>
      <c r="K84" s="11"/>
      <c r="L84" s="12"/>
      <c r="M84" s="11"/>
      <c r="N84" s="11"/>
      <c r="O84" s="11"/>
      <c r="P84" s="11"/>
      <c r="Q84" s="12"/>
      <c r="R84" s="11"/>
      <c r="S84" s="11"/>
      <c r="T84" s="11"/>
      <c r="U84" s="11"/>
      <c r="V84" s="12"/>
      <c r="W84" s="11"/>
      <c r="X84" s="11"/>
      <c r="Y84" s="11"/>
      <c r="Z84" s="11"/>
    </row>
    <row r="85" spans="1:26" ht="43.5" customHeight="1" thickTop="1" thickBot="1" x14ac:dyDescent="0.3">
      <c r="C85" s="11"/>
      <c r="D85" s="11"/>
      <c r="E85" s="12"/>
      <c r="F85" s="12"/>
      <c r="G85" s="12"/>
      <c r="H85" s="11"/>
      <c r="I85" s="11"/>
      <c r="J85" s="11"/>
      <c r="K85" s="11"/>
      <c r="L85" s="12"/>
      <c r="M85" s="114">
        <v>5</v>
      </c>
      <c r="N85" s="299" t="s">
        <v>35</v>
      </c>
      <c r="O85" s="288"/>
      <c r="P85" s="289"/>
      <c r="Q85" s="12"/>
      <c r="R85" s="11"/>
      <c r="S85" s="11"/>
      <c r="T85" s="11"/>
      <c r="U85" s="11"/>
      <c r="V85" s="12"/>
      <c r="W85" s="11"/>
      <c r="X85" s="11"/>
      <c r="Y85" s="11"/>
      <c r="Z85" s="11"/>
    </row>
    <row r="86" spans="1:26" ht="15.75" thickTop="1" x14ac:dyDescent="0.25">
      <c r="C86" s="11"/>
      <c r="D86" s="11"/>
      <c r="E86" s="12"/>
      <c r="F86" s="12"/>
      <c r="G86" s="12"/>
      <c r="H86" s="11"/>
      <c r="I86" s="11"/>
      <c r="J86" s="11"/>
      <c r="K86" s="11"/>
      <c r="L86" s="12"/>
      <c r="M86" s="115" t="s">
        <v>38</v>
      </c>
      <c r="N86" s="145">
        <f>N83</f>
        <v>28.31506584037966</v>
      </c>
      <c r="O86" s="113"/>
      <c r="P86" s="132"/>
      <c r="Q86" s="12"/>
      <c r="R86" s="11"/>
      <c r="S86" s="11"/>
      <c r="T86" s="11"/>
      <c r="U86" s="11"/>
      <c r="V86" s="12"/>
      <c r="W86" s="11"/>
      <c r="X86" s="11"/>
      <c r="Y86" s="11"/>
      <c r="Z86" s="11"/>
    </row>
    <row r="87" spans="1:26" ht="18.75" x14ac:dyDescent="0.35">
      <c r="C87" s="11"/>
      <c r="D87" s="11"/>
      <c r="E87" s="12"/>
      <c r="F87" s="12"/>
      <c r="G87" s="12"/>
      <c r="H87" s="11"/>
      <c r="I87" s="11"/>
      <c r="J87" s="11"/>
      <c r="K87" s="11"/>
      <c r="L87" s="12"/>
      <c r="M87" s="150" t="s">
        <v>52</v>
      </c>
      <c r="N87" s="146">
        <f>F64</f>
        <v>2670.7380000000007</v>
      </c>
      <c r="O87" s="11" t="s">
        <v>47</v>
      </c>
      <c r="P87" s="125"/>
      <c r="Q87" s="12"/>
      <c r="R87" s="11"/>
      <c r="S87" s="11"/>
      <c r="T87" s="11"/>
      <c r="U87" s="11"/>
      <c r="V87" s="12"/>
      <c r="W87" s="11"/>
      <c r="X87" s="11"/>
      <c r="Y87" s="11"/>
      <c r="Z87" s="11"/>
    </row>
    <row r="88" spans="1:26" x14ac:dyDescent="0.25">
      <c r="C88" s="11"/>
      <c r="D88" s="11"/>
      <c r="E88" s="12"/>
      <c r="F88" s="12"/>
      <c r="G88" s="12"/>
      <c r="H88" s="11"/>
      <c r="I88" s="11"/>
      <c r="J88" s="11"/>
      <c r="K88" s="11"/>
      <c r="L88" s="12"/>
      <c r="M88" s="116" t="s">
        <v>53</v>
      </c>
      <c r="N88" s="147">
        <f>J68</f>
        <v>37936</v>
      </c>
      <c r="O88" s="11" t="s">
        <v>54</v>
      </c>
      <c r="P88" s="125"/>
      <c r="Q88" s="12"/>
      <c r="R88" s="11"/>
      <c r="S88" s="11"/>
      <c r="T88" s="11"/>
      <c r="U88" s="11"/>
      <c r="V88" s="12"/>
      <c r="W88" s="11"/>
      <c r="X88" s="11"/>
      <c r="Y88" s="11"/>
      <c r="Z88" s="11"/>
    </row>
    <row r="89" spans="1:26" ht="18.75" x14ac:dyDescent="0.35">
      <c r="C89" s="11"/>
      <c r="D89" s="11"/>
      <c r="E89" s="12"/>
      <c r="F89" s="12"/>
      <c r="G89" s="12"/>
      <c r="H89" s="11"/>
      <c r="I89" s="11"/>
      <c r="J89" s="11"/>
      <c r="K89" s="11"/>
      <c r="L89" s="12"/>
      <c r="M89" s="116" t="s">
        <v>55</v>
      </c>
      <c r="N89" s="146" t="s">
        <v>51</v>
      </c>
      <c r="O89" s="52" t="s">
        <v>14</v>
      </c>
      <c r="P89" s="148" t="s">
        <v>80</v>
      </c>
      <c r="Q89" s="12"/>
      <c r="R89" s="11"/>
      <c r="S89" s="11"/>
      <c r="T89" s="11"/>
      <c r="U89" s="11"/>
      <c r="V89" s="12"/>
      <c r="W89" s="11"/>
      <c r="X89" s="11"/>
      <c r="Y89" s="11"/>
      <c r="Z89" s="11"/>
    </row>
    <row r="90" spans="1:26" x14ac:dyDescent="0.25">
      <c r="C90" s="11"/>
      <c r="D90" s="11"/>
      <c r="E90" s="12"/>
      <c r="F90" s="12"/>
      <c r="G90" s="12"/>
      <c r="H90" s="11"/>
      <c r="I90" s="11"/>
      <c r="J90" s="11"/>
      <c r="K90" s="11"/>
      <c r="L90" s="12"/>
      <c r="M90" s="118">
        <f>N90/P90</f>
        <v>0.66593318709835458</v>
      </c>
      <c r="N90" s="147">
        <f>N83*N87</f>
        <v>75622.12231240391</v>
      </c>
      <c r="O90" s="52" t="s">
        <v>14</v>
      </c>
      <c r="P90" s="149">
        <f>N90+N88</f>
        <v>113558.12231240391</v>
      </c>
      <c r="Q90" s="12"/>
      <c r="R90" s="11"/>
      <c r="S90" s="11"/>
      <c r="T90" s="11"/>
      <c r="U90" s="11"/>
      <c r="V90" s="12"/>
      <c r="W90" s="11"/>
      <c r="X90" s="11"/>
      <c r="Y90" s="11"/>
      <c r="Z90" s="11"/>
    </row>
    <row r="91" spans="1:26" x14ac:dyDescent="0.25">
      <c r="C91" s="11"/>
      <c r="D91" s="11"/>
      <c r="E91" s="12"/>
      <c r="F91" s="12"/>
      <c r="G91" s="12"/>
      <c r="H91" s="11"/>
      <c r="I91" s="11"/>
      <c r="J91" s="11"/>
      <c r="K91" s="11"/>
      <c r="L91" s="12"/>
      <c r="M91" s="117"/>
      <c r="N91" s="52"/>
      <c r="O91" s="11"/>
      <c r="P91" s="125"/>
      <c r="Q91" s="12"/>
      <c r="R91" s="11"/>
      <c r="S91" s="11"/>
      <c r="T91" s="11"/>
      <c r="U91" s="11"/>
      <c r="V91" s="12"/>
      <c r="W91" s="11"/>
      <c r="X91" s="11"/>
      <c r="Y91" s="11"/>
      <c r="Z91" s="11"/>
    </row>
    <row r="92" spans="1:26" ht="15.75" thickBot="1" x14ac:dyDescent="0.3">
      <c r="C92" s="11"/>
      <c r="D92" s="11"/>
      <c r="E92" s="12"/>
      <c r="F92" s="12"/>
      <c r="G92" s="12"/>
      <c r="H92" s="11"/>
      <c r="I92" s="11"/>
      <c r="J92" s="11"/>
      <c r="K92" s="11"/>
      <c r="L92" s="12"/>
      <c r="M92" s="133" t="s">
        <v>15</v>
      </c>
      <c r="N92" s="134">
        <f>ROUNDUP(M90,2)</f>
        <v>0.67</v>
      </c>
      <c r="O92" s="129" t="s">
        <v>39</v>
      </c>
      <c r="P92" s="130"/>
      <c r="Q92" s="12"/>
      <c r="R92" s="11"/>
      <c r="S92" s="11"/>
      <c r="T92" s="11"/>
      <c r="U92" s="11"/>
      <c r="V92" s="12"/>
      <c r="W92" s="11"/>
      <c r="X92" s="11"/>
      <c r="Y92" s="11"/>
      <c r="Z92" s="11"/>
    </row>
    <row r="93" spans="1:26" ht="16.5" thickTop="1" thickBot="1" x14ac:dyDescent="0.3">
      <c r="C93" s="11"/>
      <c r="D93" s="11"/>
      <c r="E93" s="12"/>
      <c r="F93" s="12"/>
      <c r="G93" s="12"/>
      <c r="H93" s="11"/>
      <c r="I93" s="11"/>
      <c r="J93" s="11"/>
      <c r="K93" s="11"/>
      <c r="L93" s="12"/>
      <c r="M93" s="11"/>
      <c r="N93" s="11"/>
      <c r="O93" s="11"/>
      <c r="P93" s="11"/>
      <c r="Q93" s="12"/>
      <c r="R93" s="11"/>
      <c r="S93" s="11"/>
      <c r="T93" s="11"/>
      <c r="U93" s="11"/>
      <c r="V93" s="12"/>
      <c r="W93" s="11"/>
      <c r="X93" s="11"/>
      <c r="Y93" s="11"/>
      <c r="Z93" s="11"/>
    </row>
    <row r="94" spans="1:26" ht="29.25" customHeight="1" thickTop="1" thickBot="1" x14ac:dyDescent="0.3">
      <c r="A94" s="73" t="s">
        <v>71</v>
      </c>
      <c r="B94" s="156"/>
      <c r="C94" s="157"/>
      <c r="D94" s="157"/>
      <c r="E94" s="158"/>
      <c r="F94" s="158"/>
      <c r="G94" s="158"/>
      <c r="H94" s="157"/>
      <c r="I94" s="157"/>
      <c r="J94" s="157"/>
      <c r="K94" s="157"/>
      <c r="L94" s="158"/>
      <c r="M94" s="157"/>
      <c r="N94" s="157"/>
      <c r="O94" s="157"/>
      <c r="P94" s="157"/>
      <c r="Q94" s="158"/>
      <c r="R94" s="157"/>
      <c r="S94" s="157"/>
      <c r="T94" s="157"/>
      <c r="U94" s="157"/>
      <c r="V94" s="158"/>
      <c r="W94" s="157"/>
      <c r="X94" s="157"/>
      <c r="Y94" s="157"/>
      <c r="Z94" s="159"/>
    </row>
    <row r="95" spans="1:26" ht="19.5" thickTop="1" x14ac:dyDescent="0.3">
      <c r="A95" s="142" t="s">
        <v>70</v>
      </c>
      <c r="B95" s="136"/>
      <c r="C95" s="5"/>
      <c r="D95" s="5"/>
      <c r="E95" s="137"/>
      <c r="F95" s="137"/>
      <c r="G95" s="137"/>
      <c r="H95" s="5"/>
      <c r="I95" s="161"/>
      <c r="J95" s="161"/>
      <c r="K95" s="161"/>
      <c r="L95" s="162"/>
      <c r="M95" s="161"/>
      <c r="N95" s="161"/>
      <c r="O95" s="161"/>
      <c r="P95" s="161"/>
      <c r="Q95" s="162"/>
      <c r="R95" s="161"/>
      <c r="S95" s="161"/>
      <c r="T95" s="161"/>
      <c r="U95" s="161"/>
      <c r="V95" s="162"/>
      <c r="W95" s="161"/>
      <c r="X95" s="161"/>
      <c r="Y95" s="161"/>
      <c r="Z95" s="163"/>
    </row>
    <row r="96" spans="1:26" s="46" customFormat="1" ht="17.25" x14ac:dyDescent="0.25">
      <c r="A96" s="126"/>
      <c r="B96" s="67" t="s">
        <v>0</v>
      </c>
      <c r="C96" s="67" t="s">
        <v>41</v>
      </c>
      <c r="D96" s="67" t="s">
        <v>48</v>
      </c>
      <c r="E96" s="68" t="s">
        <v>47</v>
      </c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3"/>
    </row>
    <row r="97" spans="1:26" ht="12.75" customHeight="1" x14ac:dyDescent="0.25">
      <c r="A97" s="127" t="s">
        <v>23</v>
      </c>
      <c r="B97" s="64">
        <v>61</v>
      </c>
      <c r="C97" s="65">
        <f>C98+C99+C100+C101</f>
        <v>6153.3525029197126</v>
      </c>
      <c r="D97" s="58">
        <f>C97/E97</f>
        <v>172.84698041909306</v>
      </c>
      <c r="E97" s="57">
        <v>35.6</v>
      </c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3"/>
    </row>
    <row r="98" spans="1:26" x14ac:dyDescent="0.25">
      <c r="A98" s="128" t="s">
        <v>76</v>
      </c>
      <c r="B98" s="56">
        <v>61</v>
      </c>
      <c r="C98" s="59">
        <f>C103</f>
        <v>1947.2645981751825</v>
      </c>
      <c r="D98" s="54"/>
      <c r="E98" s="55">
        <v>11.6</v>
      </c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3"/>
    </row>
    <row r="99" spans="1:26" x14ac:dyDescent="0.25">
      <c r="A99" s="128" t="s">
        <v>20</v>
      </c>
      <c r="B99" s="56">
        <v>61</v>
      </c>
      <c r="C99" s="53">
        <v>1685.0879047445301</v>
      </c>
      <c r="D99" s="54"/>
      <c r="E99" s="55">
        <v>5.5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3"/>
    </row>
    <row r="100" spans="1:26" x14ac:dyDescent="0.25">
      <c r="A100" s="128" t="s">
        <v>21</v>
      </c>
      <c r="B100" s="56">
        <v>61</v>
      </c>
      <c r="C100" s="53">
        <v>1221</v>
      </c>
      <c r="D100" s="54"/>
      <c r="E100" s="55">
        <v>10.5</v>
      </c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3"/>
    </row>
    <row r="101" spans="1:26" x14ac:dyDescent="0.25">
      <c r="A101" s="128" t="s">
        <v>22</v>
      </c>
      <c r="B101" s="56">
        <v>61</v>
      </c>
      <c r="C101" s="53">
        <v>1300</v>
      </c>
      <c r="D101" s="54"/>
      <c r="E101" s="55">
        <v>8</v>
      </c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3"/>
    </row>
    <row r="102" spans="1:26" x14ac:dyDescent="0.25">
      <c r="A102" s="164" t="s">
        <v>24</v>
      </c>
      <c r="B102" s="165" t="s">
        <v>25</v>
      </c>
      <c r="C102" s="166">
        <f>MAX(D5:D39,D41:D61)</f>
        <v>152.60694343065694</v>
      </c>
      <c r="D102" s="161" t="s">
        <v>10</v>
      </c>
      <c r="E102" s="162"/>
      <c r="F102" s="162"/>
      <c r="G102" s="162"/>
      <c r="H102" s="161"/>
      <c r="I102" s="161"/>
      <c r="J102" s="161"/>
      <c r="K102" s="161"/>
      <c r="L102" s="162"/>
      <c r="M102" s="161"/>
      <c r="N102" s="161"/>
      <c r="O102" s="161"/>
      <c r="P102" s="161"/>
      <c r="Q102" s="162"/>
      <c r="R102" s="161"/>
      <c r="S102" s="161"/>
      <c r="T102" s="161"/>
      <c r="U102" s="161"/>
      <c r="V102" s="162"/>
      <c r="W102" s="161"/>
      <c r="X102" s="161"/>
      <c r="Y102" s="161"/>
      <c r="Z102" s="163"/>
    </row>
    <row r="103" spans="1:26" x14ac:dyDescent="0.25">
      <c r="A103" s="164" t="s">
        <v>27</v>
      </c>
      <c r="B103" s="165" t="s">
        <v>26</v>
      </c>
      <c r="C103" s="166">
        <f>C102*E98*1.1</f>
        <v>1947.2645981751825</v>
      </c>
      <c r="D103" s="166" t="s">
        <v>41</v>
      </c>
      <c r="E103" s="167" t="s">
        <v>46</v>
      </c>
      <c r="F103" s="162"/>
      <c r="G103" s="162"/>
      <c r="H103" s="161"/>
      <c r="I103" s="161"/>
      <c r="J103" s="161"/>
      <c r="K103" s="161"/>
      <c r="L103" s="162"/>
      <c r="M103" s="161"/>
      <c r="N103" s="161"/>
      <c r="O103" s="161"/>
      <c r="P103" s="161"/>
      <c r="Q103" s="162"/>
      <c r="R103" s="161"/>
      <c r="S103" s="161"/>
      <c r="T103" s="161"/>
      <c r="U103" s="161"/>
      <c r="V103" s="162"/>
      <c r="W103" s="161"/>
      <c r="X103" s="161"/>
      <c r="Y103" s="161"/>
      <c r="Z103" s="163"/>
    </row>
    <row r="104" spans="1:26" x14ac:dyDescent="0.25">
      <c r="A104" s="164" t="s">
        <v>29</v>
      </c>
      <c r="B104" s="165" t="s">
        <v>26</v>
      </c>
      <c r="C104" s="166">
        <f>C103</f>
        <v>1947.2645981751825</v>
      </c>
      <c r="D104" s="166" t="s">
        <v>41</v>
      </c>
      <c r="E104" s="162"/>
      <c r="F104" s="162"/>
      <c r="G104" s="162"/>
      <c r="H104" s="161"/>
      <c r="I104" s="161"/>
      <c r="J104" s="161"/>
      <c r="K104" s="161"/>
      <c r="L104" s="162"/>
      <c r="M104" s="161"/>
      <c r="N104" s="161"/>
      <c r="O104" s="161"/>
      <c r="P104" s="161"/>
      <c r="Q104" s="162"/>
      <c r="R104" s="161"/>
      <c r="S104" s="161"/>
      <c r="T104" s="161"/>
      <c r="U104" s="161"/>
      <c r="V104" s="162"/>
      <c r="W104" s="161"/>
      <c r="X104" s="161"/>
      <c r="Y104" s="161"/>
      <c r="Z104" s="163"/>
    </row>
    <row r="105" spans="1:26" x14ac:dyDescent="0.25">
      <c r="A105" s="164" t="s">
        <v>32</v>
      </c>
      <c r="B105" s="168" t="s">
        <v>94</v>
      </c>
      <c r="C105" s="166"/>
      <c r="D105" s="166"/>
      <c r="E105" s="162"/>
      <c r="F105" s="162"/>
      <c r="G105" s="162"/>
      <c r="H105" s="161"/>
      <c r="I105" s="161"/>
      <c r="J105" s="161"/>
      <c r="K105" s="161"/>
      <c r="L105" s="162"/>
      <c r="M105" s="161"/>
      <c r="N105" s="161"/>
      <c r="O105" s="161"/>
      <c r="P105" s="161"/>
      <c r="Q105" s="162"/>
      <c r="R105" s="161"/>
      <c r="S105" s="161"/>
      <c r="T105" s="161"/>
      <c r="U105" s="161"/>
      <c r="V105" s="162"/>
      <c r="W105" s="161"/>
      <c r="X105" s="161"/>
      <c r="Y105" s="161"/>
      <c r="Z105" s="163"/>
    </row>
    <row r="106" spans="1:26" x14ac:dyDescent="0.25">
      <c r="A106" s="164"/>
      <c r="B106" s="168" t="s">
        <v>96</v>
      </c>
      <c r="C106" s="166"/>
      <c r="D106" s="166"/>
      <c r="E106" s="162"/>
      <c r="F106" s="162"/>
      <c r="G106" s="162"/>
      <c r="H106" s="161"/>
      <c r="I106" s="161"/>
      <c r="J106" s="161"/>
      <c r="K106" s="161"/>
      <c r="L106" s="162"/>
      <c r="M106" s="161"/>
      <c r="N106" s="161"/>
      <c r="O106" s="161"/>
      <c r="P106" s="161"/>
      <c r="Q106" s="162"/>
      <c r="R106" s="161"/>
      <c r="S106" s="161"/>
      <c r="T106" s="161"/>
      <c r="U106" s="161"/>
      <c r="V106" s="162"/>
      <c r="W106" s="161"/>
      <c r="X106" s="161"/>
      <c r="Y106" s="161"/>
      <c r="Z106" s="163"/>
    </row>
    <row r="107" spans="1:26" ht="15.75" thickBot="1" x14ac:dyDescent="0.3">
      <c r="A107" s="169"/>
      <c r="B107" s="170"/>
      <c r="C107" s="171"/>
      <c r="D107" s="171"/>
      <c r="E107" s="172"/>
      <c r="F107" s="172"/>
      <c r="G107" s="172"/>
      <c r="H107" s="173"/>
      <c r="I107" s="173"/>
      <c r="J107" s="173"/>
      <c r="K107" s="173"/>
      <c r="L107" s="172"/>
      <c r="M107" s="173"/>
      <c r="N107" s="173"/>
      <c r="O107" s="173"/>
      <c r="P107" s="173"/>
      <c r="Q107" s="172"/>
      <c r="R107" s="173"/>
      <c r="S107" s="173"/>
      <c r="T107" s="173"/>
      <c r="U107" s="173"/>
      <c r="V107" s="172"/>
      <c r="W107" s="173"/>
      <c r="X107" s="173"/>
      <c r="Y107" s="173"/>
      <c r="Z107" s="174"/>
    </row>
    <row r="108" spans="1:26" ht="16.5" thickTop="1" thickBot="1" x14ac:dyDescent="0.3">
      <c r="A108" s="50"/>
      <c r="B108" s="51"/>
      <c r="C108" s="52"/>
      <c r="D108" s="52"/>
      <c r="E108" s="12"/>
      <c r="F108" s="12"/>
      <c r="G108" s="12"/>
      <c r="H108" s="11"/>
      <c r="I108" s="11"/>
      <c r="J108" s="11"/>
      <c r="K108" s="11"/>
      <c r="L108" s="12"/>
      <c r="M108" s="11"/>
      <c r="N108" s="11"/>
      <c r="O108" s="11"/>
      <c r="P108" s="11"/>
      <c r="Q108" s="12"/>
      <c r="R108" s="11"/>
      <c r="S108" s="11"/>
      <c r="T108" s="11"/>
      <c r="U108" s="11"/>
      <c r="V108" s="12"/>
      <c r="W108" s="11"/>
      <c r="X108" s="11"/>
      <c r="Y108" s="11"/>
      <c r="Z108" s="11"/>
    </row>
    <row r="109" spans="1:26" ht="22.5" thickTop="1" thickBot="1" x14ac:dyDescent="0.3">
      <c r="A109" s="73" t="s">
        <v>75</v>
      </c>
      <c r="B109" s="175"/>
      <c r="C109" s="176"/>
      <c r="D109" s="176"/>
      <c r="E109" s="158"/>
      <c r="F109" s="158"/>
      <c r="G109" s="158"/>
      <c r="H109" s="157"/>
      <c r="I109" s="157"/>
      <c r="J109" s="157"/>
      <c r="K109" s="157"/>
      <c r="L109" s="158"/>
      <c r="M109" s="157"/>
      <c r="N109" s="157"/>
      <c r="O109" s="157"/>
      <c r="P109" s="157"/>
      <c r="Q109" s="158"/>
      <c r="R109" s="157"/>
      <c r="S109" s="157"/>
      <c r="T109" s="157"/>
      <c r="U109" s="157"/>
      <c r="V109" s="158"/>
      <c r="W109" s="157"/>
      <c r="X109" s="157"/>
      <c r="Y109" s="157"/>
      <c r="Z109" s="159"/>
    </row>
    <row r="110" spans="1:26" ht="15.75" thickTop="1" x14ac:dyDescent="0.25">
      <c r="A110" s="164"/>
      <c r="B110" s="160"/>
      <c r="C110" s="161"/>
      <c r="D110" s="161"/>
      <c r="E110" s="162"/>
      <c r="F110" s="162"/>
      <c r="G110" s="162"/>
      <c r="H110" s="161"/>
      <c r="I110" s="161"/>
      <c r="J110" s="161"/>
      <c r="K110" s="161"/>
      <c r="L110" s="162"/>
      <c r="M110" s="161"/>
      <c r="N110" s="161"/>
      <c r="O110" s="161"/>
      <c r="P110" s="161"/>
      <c r="Q110" s="162"/>
      <c r="R110" s="161"/>
      <c r="S110" s="161"/>
      <c r="T110" s="161"/>
      <c r="U110" s="161"/>
      <c r="V110" s="162"/>
      <c r="W110" s="161"/>
      <c r="X110" s="161"/>
      <c r="Y110" s="161"/>
      <c r="Z110" s="163"/>
    </row>
    <row r="111" spans="1:26" ht="18.75" x14ac:dyDescent="0.3">
      <c r="A111" s="143" t="s">
        <v>28</v>
      </c>
      <c r="B111" s="139"/>
      <c r="C111" s="140"/>
      <c r="D111" s="140"/>
      <c r="E111" s="141"/>
      <c r="F111" s="141"/>
      <c r="G111" s="141"/>
      <c r="H111" s="140"/>
      <c r="I111" s="11"/>
      <c r="J111" s="11"/>
      <c r="K111" s="11"/>
      <c r="L111" s="12"/>
      <c r="M111" s="11"/>
      <c r="N111" s="11"/>
      <c r="O111" s="11"/>
      <c r="P111" s="11"/>
      <c r="Q111" s="12"/>
      <c r="R111" s="11"/>
      <c r="S111" s="11"/>
      <c r="T111" s="11"/>
      <c r="U111" s="11"/>
      <c r="V111" s="12"/>
      <c r="W111" s="11"/>
      <c r="X111" s="11"/>
      <c r="Y111" s="11"/>
      <c r="Z111" s="125"/>
    </row>
    <row r="112" spans="1:26" ht="17.25" x14ac:dyDescent="0.25">
      <c r="A112" s="126"/>
      <c r="B112" s="67" t="s">
        <v>0</v>
      </c>
      <c r="C112" s="67" t="s">
        <v>41</v>
      </c>
      <c r="D112" s="67" t="s">
        <v>48</v>
      </c>
      <c r="E112" s="68" t="s">
        <v>47</v>
      </c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3"/>
    </row>
    <row r="113" spans="1:26" x14ac:dyDescent="0.25">
      <c r="A113" s="131" t="s">
        <v>23</v>
      </c>
      <c r="B113" s="60">
        <v>38</v>
      </c>
      <c r="C113" s="61">
        <f>C116</f>
        <v>1331.2479288120478</v>
      </c>
      <c r="D113" s="62">
        <f>C113/E113</f>
        <v>46.825463553009065</v>
      </c>
      <c r="E113" s="63">
        <v>28.43</v>
      </c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3"/>
    </row>
    <row r="114" spans="1:26" ht="17.25" x14ac:dyDescent="0.25">
      <c r="A114" s="164" t="s">
        <v>30</v>
      </c>
      <c r="B114" s="165" t="s">
        <v>25</v>
      </c>
      <c r="C114" s="166">
        <f>(SUM(C5:C39)+SUM(C41:C61))/(SUM(E5:E39)+SUM(E41:E61))</f>
        <v>46.825463553009065</v>
      </c>
      <c r="D114" s="161" t="s">
        <v>69</v>
      </c>
      <c r="E114" s="162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3"/>
    </row>
    <row r="115" spans="1:26" x14ac:dyDescent="0.25">
      <c r="A115" s="164" t="s">
        <v>31</v>
      </c>
      <c r="B115" s="165" t="s">
        <v>26</v>
      </c>
      <c r="C115" s="166">
        <f>C114*E113</f>
        <v>1331.2479288120478</v>
      </c>
      <c r="D115" s="166" t="s">
        <v>41</v>
      </c>
      <c r="E115" s="162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3"/>
    </row>
    <row r="116" spans="1:26" x14ac:dyDescent="0.25">
      <c r="A116" s="164" t="s">
        <v>29</v>
      </c>
      <c r="B116" s="165" t="s">
        <v>26</v>
      </c>
      <c r="C116" s="166">
        <f>C115</f>
        <v>1331.2479288120478</v>
      </c>
      <c r="D116" s="166" t="s">
        <v>41</v>
      </c>
      <c r="E116" s="162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3"/>
    </row>
    <row r="117" spans="1:26" x14ac:dyDescent="0.25">
      <c r="A117" s="164" t="s">
        <v>30</v>
      </c>
      <c r="B117" s="168" t="s">
        <v>95</v>
      </c>
      <c r="C117" s="161"/>
      <c r="D117" s="161"/>
      <c r="E117" s="162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3"/>
    </row>
    <row r="118" spans="1:26" x14ac:dyDescent="0.25">
      <c r="A118" s="177"/>
      <c r="B118" s="168" t="s">
        <v>96</v>
      </c>
      <c r="C118" s="161"/>
      <c r="D118" s="161"/>
      <c r="E118" s="162"/>
      <c r="F118" s="162"/>
      <c r="G118" s="162"/>
      <c r="H118" s="161"/>
      <c r="I118" s="161"/>
      <c r="J118" s="161"/>
      <c r="K118" s="161"/>
      <c r="L118" s="162"/>
      <c r="M118" s="161"/>
      <c r="N118" s="161"/>
      <c r="O118" s="161"/>
      <c r="P118" s="161"/>
      <c r="Q118" s="162"/>
      <c r="R118" s="161"/>
      <c r="S118" s="161"/>
      <c r="T118" s="161"/>
      <c r="U118" s="161"/>
      <c r="V118" s="162"/>
      <c r="W118" s="161"/>
      <c r="X118" s="161"/>
      <c r="Y118" s="161"/>
      <c r="Z118" s="163"/>
    </row>
    <row r="119" spans="1:26" x14ac:dyDescent="0.25">
      <c r="A119" s="177"/>
      <c r="B119" s="160" t="s">
        <v>97</v>
      </c>
      <c r="C119" s="161"/>
      <c r="D119" s="161"/>
      <c r="E119" s="162"/>
      <c r="F119" s="162"/>
      <c r="G119" s="162"/>
      <c r="H119" s="161"/>
      <c r="I119" s="161"/>
      <c r="J119" s="161"/>
      <c r="K119" s="161"/>
      <c r="L119" s="162"/>
      <c r="M119" s="161"/>
      <c r="N119" s="161"/>
      <c r="O119" s="161"/>
      <c r="P119" s="161"/>
      <c r="Q119" s="162"/>
      <c r="R119" s="161"/>
      <c r="S119" s="161"/>
      <c r="T119" s="161"/>
      <c r="U119" s="161"/>
      <c r="V119" s="162"/>
      <c r="W119" s="161"/>
      <c r="X119" s="161"/>
      <c r="Y119" s="161"/>
      <c r="Z119" s="163"/>
    </row>
    <row r="120" spans="1:26" x14ac:dyDescent="0.25">
      <c r="A120" s="177"/>
      <c r="B120" s="160"/>
      <c r="C120" s="161"/>
      <c r="D120" s="161"/>
      <c r="E120" s="162"/>
      <c r="F120" s="162"/>
      <c r="G120" s="162"/>
      <c r="H120" s="161"/>
      <c r="I120" s="161"/>
      <c r="J120" s="161"/>
      <c r="K120" s="161"/>
      <c r="L120" s="162"/>
      <c r="M120" s="161"/>
      <c r="N120" s="161"/>
      <c r="O120" s="161"/>
      <c r="P120" s="161"/>
      <c r="Q120" s="162"/>
      <c r="R120" s="161"/>
      <c r="S120" s="161"/>
      <c r="T120" s="161"/>
      <c r="U120" s="161"/>
      <c r="V120" s="162"/>
      <c r="W120" s="161"/>
      <c r="X120" s="161"/>
      <c r="Y120" s="161"/>
      <c r="Z120" s="163"/>
    </row>
    <row r="121" spans="1:26" ht="52.5" customHeight="1" x14ac:dyDescent="0.25">
      <c r="A121" s="177"/>
      <c r="B121" s="290" t="s">
        <v>33</v>
      </c>
      <c r="C121" s="290"/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178"/>
      <c r="R121" s="178"/>
      <c r="S121" s="178"/>
      <c r="T121" s="178"/>
      <c r="U121" s="178"/>
      <c r="V121" s="179"/>
      <c r="W121" s="161"/>
      <c r="X121" s="161"/>
      <c r="Y121" s="161"/>
      <c r="Z121" s="163"/>
    </row>
    <row r="122" spans="1:26" ht="52.5" customHeight="1" x14ac:dyDescent="0.25">
      <c r="A122" s="177"/>
      <c r="B122" s="291" t="s">
        <v>34</v>
      </c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180"/>
      <c r="R122" s="180"/>
      <c r="S122" s="180"/>
      <c r="T122" s="180"/>
      <c r="U122" s="180"/>
      <c r="V122" s="179"/>
      <c r="W122" s="161"/>
      <c r="X122" s="161"/>
      <c r="Y122" s="161"/>
      <c r="Z122" s="163"/>
    </row>
    <row r="123" spans="1:26" ht="15.75" thickBot="1" x14ac:dyDescent="0.3">
      <c r="A123" s="181"/>
      <c r="B123" s="182"/>
      <c r="C123" s="173"/>
      <c r="D123" s="173"/>
      <c r="E123" s="172"/>
      <c r="F123" s="172"/>
      <c r="G123" s="172"/>
      <c r="H123" s="173"/>
      <c r="I123" s="173"/>
      <c r="J123" s="173"/>
      <c r="K123" s="173"/>
      <c r="L123" s="172"/>
      <c r="M123" s="173"/>
      <c r="N123" s="173"/>
      <c r="O123" s="173"/>
      <c r="P123" s="173"/>
      <c r="Q123" s="172"/>
      <c r="R123" s="173"/>
      <c r="S123" s="173"/>
      <c r="T123" s="173"/>
      <c r="U123" s="173"/>
      <c r="V123" s="172"/>
      <c r="W123" s="173"/>
      <c r="X123" s="173"/>
      <c r="Y123" s="173"/>
      <c r="Z123" s="174"/>
    </row>
    <row r="124" spans="1:26" ht="15.75" thickTop="1" x14ac:dyDescent="0.25">
      <c r="C124" s="11"/>
      <c r="D124" s="11"/>
      <c r="E124" s="12"/>
      <c r="F124" s="12"/>
      <c r="G124" s="12"/>
      <c r="H124" s="11"/>
      <c r="I124" s="11"/>
      <c r="J124" s="11"/>
      <c r="K124" s="11"/>
      <c r="L124" s="12"/>
      <c r="M124" s="11"/>
      <c r="N124" s="11"/>
      <c r="O124" s="11"/>
      <c r="P124" s="11"/>
      <c r="Q124" s="12"/>
      <c r="R124" s="11"/>
      <c r="S124" s="11"/>
      <c r="T124" s="11"/>
      <c r="U124" s="11"/>
      <c r="V124" s="12"/>
      <c r="W124" s="11"/>
      <c r="X124" s="11"/>
      <c r="Y124" s="11"/>
      <c r="Z124" s="11"/>
    </row>
    <row r="125" spans="1:26" x14ac:dyDescent="0.25">
      <c r="C125" s="11"/>
      <c r="D125" s="11"/>
      <c r="E125" s="12"/>
      <c r="F125" s="12"/>
      <c r="G125" s="12"/>
      <c r="H125" s="11"/>
      <c r="I125" s="11"/>
      <c r="J125" s="11"/>
      <c r="K125" s="11"/>
      <c r="L125" s="12"/>
      <c r="M125" s="11"/>
      <c r="N125" s="11"/>
      <c r="O125" s="11"/>
      <c r="P125" s="11"/>
      <c r="Q125" s="12"/>
      <c r="R125" s="11"/>
      <c r="S125" s="11"/>
      <c r="T125" s="11"/>
      <c r="U125" s="11"/>
      <c r="V125" s="12"/>
      <c r="W125" s="11"/>
      <c r="X125" s="11"/>
      <c r="Y125" s="11"/>
      <c r="Z125" s="11"/>
    </row>
    <row r="126" spans="1:26" x14ac:dyDescent="0.25">
      <c r="C126" s="11"/>
      <c r="D126" s="11"/>
      <c r="E126" s="12"/>
      <c r="F126" s="12"/>
      <c r="G126" s="12"/>
      <c r="H126" s="11"/>
      <c r="I126" s="11"/>
      <c r="J126" s="11"/>
      <c r="K126" s="11"/>
      <c r="L126" s="12"/>
      <c r="M126" s="11"/>
      <c r="N126" s="11"/>
      <c r="O126" s="11"/>
      <c r="P126" s="11"/>
      <c r="Q126" s="12"/>
      <c r="R126" s="11"/>
      <c r="S126" s="11"/>
      <c r="T126" s="11"/>
      <c r="U126" s="11"/>
      <c r="V126" s="12"/>
      <c r="W126" s="11"/>
      <c r="X126" s="11"/>
      <c r="Y126" s="11"/>
      <c r="Z126" s="11"/>
    </row>
    <row r="127" spans="1:26" x14ac:dyDescent="0.25">
      <c r="C127" s="11"/>
      <c r="D127" s="11"/>
      <c r="E127" s="12"/>
      <c r="F127" s="12"/>
      <c r="G127" s="12"/>
      <c r="H127" s="11"/>
      <c r="I127" s="11"/>
      <c r="J127" s="11"/>
      <c r="K127" s="11"/>
      <c r="L127" s="12"/>
      <c r="M127" s="11"/>
      <c r="N127" s="11"/>
      <c r="O127" s="11"/>
      <c r="P127" s="11"/>
      <c r="Q127" s="12"/>
      <c r="R127" s="11"/>
      <c r="S127" s="11"/>
      <c r="T127" s="11"/>
      <c r="U127" s="11"/>
      <c r="V127" s="12"/>
      <c r="W127" s="11"/>
      <c r="X127" s="11"/>
      <c r="Y127" s="11"/>
      <c r="Z127" s="11"/>
    </row>
    <row r="128" spans="1:26" x14ac:dyDescent="0.25">
      <c r="C128" s="11"/>
      <c r="D128" s="11"/>
      <c r="E128" s="12"/>
      <c r="F128" s="12"/>
      <c r="G128" s="12"/>
      <c r="H128" s="11"/>
      <c r="I128" s="11"/>
      <c r="J128" s="11"/>
      <c r="K128" s="11"/>
      <c r="L128" s="12"/>
      <c r="M128" s="11"/>
      <c r="N128" s="11"/>
      <c r="O128" s="11"/>
      <c r="P128" s="11"/>
      <c r="Q128" s="12"/>
      <c r="R128" s="11"/>
      <c r="S128" s="11"/>
      <c r="T128" s="11"/>
      <c r="U128" s="11"/>
      <c r="V128" s="12"/>
      <c r="W128" s="11"/>
      <c r="X128" s="11"/>
      <c r="Y128" s="11"/>
      <c r="Z128" s="11"/>
    </row>
    <row r="129" spans="3:26" x14ac:dyDescent="0.25">
      <c r="C129" s="11"/>
      <c r="D129" s="11"/>
      <c r="E129" s="12"/>
      <c r="F129" s="12"/>
      <c r="G129" s="12"/>
      <c r="H129" s="11"/>
      <c r="I129" s="11"/>
      <c r="J129" s="11"/>
      <c r="K129" s="11"/>
      <c r="L129" s="12"/>
      <c r="M129" s="11"/>
      <c r="N129" s="11"/>
      <c r="O129" s="11"/>
      <c r="P129" s="11"/>
      <c r="Q129" s="12"/>
      <c r="R129" s="11"/>
      <c r="S129" s="11"/>
      <c r="T129" s="11"/>
      <c r="U129" s="11"/>
      <c r="V129" s="12"/>
      <c r="W129" s="11"/>
      <c r="X129" s="11"/>
      <c r="Y129" s="11"/>
      <c r="Z129" s="11"/>
    </row>
    <row r="130" spans="3:26" x14ac:dyDescent="0.25">
      <c r="C130" s="11"/>
      <c r="D130" s="11"/>
      <c r="E130" s="12"/>
      <c r="F130" s="12"/>
      <c r="G130" s="12"/>
      <c r="H130" s="11"/>
      <c r="I130" s="11"/>
      <c r="J130" s="11"/>
      <c r="K130" s="11"/>
      <c r="L130" s="12"/>
      <c r="M130" s="11"/>
      <c r="N130" s="11"/>
      <c r="O130" s="11"/>
      <c r="P130" s="11"/>
      <c r="Q130" s="12"/>
      <c r="R130" s="11"/>
      <c r="S130" s="11"/>
      <c r="T130" s="11"/>
      <c r="U130" s="11"/>
      <c r="V130" s="12"/>
      <c r="W130" s="11"/>
      <c r="X130" s="11"/>
      <c r="Y130" s="11"/>
      <c r="Z130" s="11"/>
    </row>
    <row r="131" spans="3:26" x14ac:dyDescent="0.25">
      <c r="C131" s="11"/>
      <c r="D131" s="11"/>
      <c r="E131" s="12"/>
      <c r="F131" s="12"/>
      <c r="G131" s="12"/>
      <c r="H131" s="11"/>
      <c r="I131" s="11"/>
      <c r="J131" s="11"/>
      <c r="K131" s="11"/>
      <c r="L131" s="12"/>
      <c r="M131" s="11"/>
      <c r="N131" s="11"/>
      <c r="O131" s="11"/>
      <c r="P131" s="11"/>
      <c r="Q131" s="12"/>
      <c r="R131" s="11"/>
      <c r="S131" s="11"/>
      <c r="T131" s="11"/>
      <c r="U131" s="11"/>
      <c r="V131" s="12"/>
      <c r="W131" s="11"/>
      <c r="X131" s="11"/>
      <c r="Y131" s="11"/>
      <c r="Z131" s="11"/>
    </row>
    <row r="132" spans="3:26" x14ac:dyDescent="0.25">
      <c r="C132" s="11"/>
      <c r="D132" s="11"/>
      <c r="E132" s="12"/>
      <c r="F132" s="12"/>
      <c r="G132" s="12"/>
      <c r="H132" s="11"/>
      <c r="I132" s="11"/>
      <c r="J132" s="11"/>
      <c r="K132" s="11"/>
      <c r="L132" s="12"/>
      <c r="M132" s="11"/>
      <c r="N132" s="11"/>
      <c r="O132" s="11"/>
      <c r="P132" s="11"/>
      <c r="Q132" s="12"/>
      <c r="R132" s="11"/>
      <c r="S132" s="11"/>
      <c r="T132" s="11"/>
      <c r="U132" s="11"/>
      <c r="V132" s="12"/>
      <c r="W132" s="11"/>
      <c r="X132" s="11"/>
      <c r="Y132" s="11"/>
      <c r="Z132" s="11"/>
    </row>
    <row r="133" spans="3:26" x14ac:dyDescent="0.25">
      <c r="C133" s="11"/>
      <c r="D133" s="11"/>
      <c r="E133" s="12"/>
      <c r="F133" s="12"/>
      <c r="G133" s="12"/>
      <c r="H133" s="11"/>
      <c r="I133" s="11"/>
      <c r="J133" s="11"/>
      <c r="K133" s="11"/>
      <c r="L133" s="12"/>
      <c r="M133" s="11"/>
      <c r="N133" s="11"/>
      <c r="O133" s="11"/>
      <c r="P133" s="11"/>
      <c r="Q133" s="12"/>
      <c r="R133" s="11"/>
      <c r="S133" s="11"/>
      <c r="T133" s="11"/>
      <c r="U133" s="11"/>
      <c r="V133" s="12"/>
      <c r="W133" s="11"/>
      <c r="X133" s="11"/>
      <c r="Y133" s="11"/>
      <c r="Z133" s="11"/>
    </row>
    <row r="134" spans="3:26" x14ac:dyDescent="0.25">
      <c r="C134" s="11"/>
      <c r="D134" s="11"/>
      <c r="E134" s="12"/>
      <c r="F134" s="12"/>
      <c r="G134" s="12"/>
      <c r="H134" s="11"/>
      <c r="I134" s="11"/>
      <c r="J134" s="11"/>
      <c r="K134" s="11"/>
      <c r="L134" s="12"/>
      <c r="M134" s="11"/>
      <c r="N134" s="11"/>
      <c r="O134" s="11"/>
      <c r="P134" s="11"/>
      <c r="Q134" s="12"/>
      <c r="R134" s="11"/>
      <c r="S134" s="11"/>
      <c r="T134" s="11"/>
      <c r="U134" s="11"/>
      <c r="V134" s="12"/>
      <c r="W134" s="11"/>
      <c r="X134" s="11"/>
      <c r="Y134" s="11"/>
      <c r="Z134" s="11"/>
    </row>
    <row r="135" spans="3:26" x14ac:dyDescent="0.25">
      <c r="C135" s="11"/>
      <c r="D135" s="11"/>
      <c r="E135" s="12"/>
      <c r="F135" s="12"/>
      <c r="G135" s="12"/>
      <c r="H135" s="11"/>
      <c r="I135" s="11"/>
      <c r="J135" s="11"/>
      <c r="K135" s="11"/>
      <c r="L135" s="12"/>
      <c r="M135" s="11"/>
      <c r="N135" s="11"/>
      <c r="O135" s="11"/>
      <c r="P135" s="11"/>
      <c r="Q135" s="12"/>
      <c r="R135" s="11"/>
      <c r="S135" s="11"/>
      <c r="T135" s="11"/>
      <c r="U135" s="11"/>
      <c r="V135" s="12"/>
      <c r="W135" s="11"/>
      <c r="X135" s="11"/>
      <c r="Y135" s="11"/>
      <c r="Z135" s="11"/>
    </row>
    <row r="136" spans="3:26" x14ac:dyDescent="0.25">
      <c r="C136" s="11"/>
      <c r="D136" s="11"/>
      <c r="E136" s="12"/>
      <c r="F136" s="12"/>
      <c r="G136" s="12"/>
      <c r="H136" s="11"/>
      <c r="I136" s="11"/>
      <c r="J136" s="11"/>
      <c r="K136" s="11"/>
      <c r="L136" s="12"/>
      <c r="M136" s="11"/>
      <c r="N136" s="11"/>
      <c r="O136" s="11"/>
      <c r="P136" s="11"/>
      <c r="Q136" s="12"/>
      <c r="R136" s="11"/>
      <c r="S136" s="11"/>
      <c r="T136" s="11"/>
      <c r="U136" s="11"/>
      <c r="V136" s="12"/>
      <c r="W136" s="11"/>
      <c r="X136" s="11"/>
      <c r="Y136" s="11"/>
      <c r="Z136" s="11"/>
    </row>
    <row r="137" spans="3:26" x14ac:dyDescent="0.25">
      <c r="C137" s="11"/>
      <c r="D137" s="11"/>
      <c r="E137" s="12"/>
      <c r="F137" s="12"/>
      <c r="G137" s="12"/>
      <c r="H137" s="11"/>
      <c r="I137" s="11"/>
      <c r="J137" s="11"/>
      <c r="K137" s="11"/>
      <c r="L137" s="12"/>
      <c r="M137" s="11"/>
      <c r="N137" s="11"/>
      <c r="O137" s="11"/>
      <c r="P137" s="11"/>
      <c r="Q137" s="12"/>
      <c r="R137" s="11"/>
      <c r="S137" s="11"/>
      <c r="T137" s="11"/>
      <c r="U137" s="11"/>
      <c r="V137" s="12"/>
      <c r="W137" s="11"/>
      <c r="X137" s="11"/>
      <c r="Y137" s="11"/>
      <c r="Z137" s="11"/>
    </row>
    <row r="138" spans="3:26" x14ac:dyDescent="0.25">
      <c r="C138" s="11"/>
      <c r="D138" s="11"/>
      <c r="E138" s="12"/>
      <c r="F138" s="12"/>
      <c r="G138" s="12"/>
      <c r="H138" s="11"/>
      <c r="I138" s="11"/>
      <c r="J138" s="11"/>
      <c r="K138" s="11"/>
      <c r="L138" s="12"/>
      <c r="M138" s="11"/>
      <c r="N138" s="11"/>
      <c r="O138" s="11"/>
      <c r="P138" s="11"/>
      <c r="Q138" s="12"/>
      <c r="R138" s="11"/>
      <c r="S138" s="11"/>
      <c r="T138" s="11"/>
      <c r="U138" s="11"/>
      <c r="V138" s="12"/>
      <c r="W138" s="11"/>
      <c r="X138" s="11"/>
      <c r="Y138" s="11"/>
      <c r="Z138" s="11"/>
    </row>
    <row r="139" spans="3:26" x14ac:dyDescent="0.25">
      <c r="C139" s="11"/>
      <c r="D139" s="11"/>
      <c r="E139" s="12"/>
      <c r="F139" s="12"/>
      <c r="G139" s="12"/>
      <c r="H139" s="11"/>
      <c r="I139" s="11"/>
      <c r="J139" s="11"/>
      <c r="K139" s="11"/>
      <c r="L139" s="12"/>
      <c r="M139" s="11"/>
      <c r="N139" s="11"/>
      <c r="O139" s="11"/>
      <c r="P139" s="11"/>
      <c r="Q139" s="12"/>
      <c r="R139" s="11"/>
      <c r="S139" s="11"/>
      <c r="T139" s="11"/>
      <c r="U139" s="11"/>
      <c r="V139" s="12"/>
      <c r="W139" s="11"/>
      <c r="X139" s="11"/>
      <c r="Y139" s="11"/>
      <c r="Z139" s="11"/>
    </row>
    <row r="140" spans="3:26" x14ac:dyDescent="0.25">
      <c r="C140" s="11"/>
      <c r="D140" s="11"/>
      <c r="E140" s="12"/>
      <c r="F140" s="12"/>
      <c r="G140" s="12"/>
      <c r="H140" s="11"/>
      <c r="I140" s="11"/>
      <c r="J140" s="11"/>
      <c r="K140" s="11"/>
      <c r="L140" s="12"/>
      <c r="M140" s="11"/>
      <c r="N140" s="11"/>
      <c r="O140" s="11"/>
      <c r="P140" s="11"/>
      <c r="Q140" s="12"/>
      <c r="R140" s="11"/>
      <c r="S140" s="11"/>
      <c r="T140" s="11"/>
      <c r="U140" s="11"/>
      <c r="V140" s="12"/>
      <c r="W140" s="11"/>
      <c r="X140" s="11"/>
      <c r="Y140" s="11"/>
      <c r="Z140" s="11"/>
    </row>
    <row r="141" spans="3:26" x14ac:dyDescent="0.25">
      <c r="C141" s="11"/>
      <c r="D141" s="11"/>
      <c r="E141" s="12"/>
      <c r="F141" s="12"/>
      <c r="G141" s="12"/>
      <c r="H141" s="11"/>
      <c r="I141" s="11"/>
      <c r="J141" s="11"/>
      <c r="K141" s="11"/>
      <c r="L141" s="12"/>
      <c r="M141" s="11"/>
      <c r="N141" s="11"/>
      <c r="O141" s="11"/>
      <c r="P141" s="11"/>
      <c r="Q141" s="12"/>
      <c r="R141" s="11"/>
      <c r="S141" s="11"/>
      <c r="T141" s="11"/>
      <c r="U141" s="11"/>
      <c r="V141" s="12"/>
      <c r="W141" s="11"/>
      <c r="X141" s="11"/>
      <c r="Y141" s="11"/>
      <c r="Z141" s="11"/>
    </row>
    <row r="142" spans="3:26" x14ac:dyDescent="0.25">
      <c r="C142" s="11"/>
      <c r="D142" s="11"/>
      <c r="E142" s="12"/>
      <c r="F142" s="12"/>
      <c r="G142" s="12"/>
      <c r="H142" s="11"/>
      <c r="I142" s="11"/>
      <c r="J142" s="11"/>
      <c r="K142" s="11"/>
      <c r="L142" s="12"/>
      <c r="M142" s="11"/>
      <c r="N142" s="11"/>
      <c r="O142" s="11"/>
      <c r="P142" s="11"/>
      <c r="Q142" s="12"/>
      <c r="R142" s="11"/>
      <c r="S142" s="11"/>
      <c r="T142" s="11"/>
      <c r="U142" s="11"/>
      <c r="V142" s="12"/>
      <c r="W142" s="11"/>
      <c r="X142" s="11"/>
      <c r="Y142" s="11"/>
      <c r="Z142" s="11"/>
    </row>
    <row r="143" spans="3:26" x14ac:dyDescent="0.25">
      <c r="C143" s="11"/>
      <c r="D143" s="11"/>
      <c r="E143" s="12"/>
      <c r="F143" s="12"/>
      <c r="G143" s="12"/>
      <c r="H143" s="11"/>
      <c r="I143" s="11"/>
      <c r="J143" s="11"/>
      <c r="K143" s="11"/>
      <c r="L143" s="12"/>
      <c r="M143" s="11"/>
      <c r="N143" s="11"/>
      <c r="O143" s="11"/>
      <c r="P143" s="11"/>
      <c r="Q143" s="12"/>
      <c r="R143" s="11"/>
      <c r="S143" s="11"/>
      <c r="T143" s="11"/>
      <c r="U143" s="11"/>
      <c r="V143" s="12"/>
      <c r="W143" s="11"/>
      <c r="X143" s="11"/>
      <c r="Y143" s="11"/>
      <c r="Z143" s="11"/>
    </row>
    <row r="144" spans="3:26" x14ac:dyDescent="0.25">
      <c r="C144" s="11"/>
      <c r="D144" s="11"/>
      <c r="E144" s="12"/>
      <c r="F144" s="12"/>
      <c r="G144" s="12"/>
      <c r="H144" s="11"/>
      <c r="I144" s="11"/>
      <c r="J144" s="11"/>
      <c r="K144" s="11"/>
      <c r="L144" s="12"/>
      <c r="M144" s="11"/>
      <c r="N144" s="11"/>
      <c r="O144" s="11"/>
      <c r="P144" s="11"/>
      <c r="Q144" s="12"/>
      <c r="R144" s="11"/>
      <c r="S144" s="11"/>
      <c r="T144" s="11"/>
      <c r="U144" s="11"/>
      <c r="V144" s="12"/>
      <c r="W144" s="11"/>
      <c r="X144" s="11"/>
      <c r="Y144" s="11"/>
      <c r="Z144" s="11"/>
    </row>
    <row r="145" spans="3:26" x14ac:dyDescent="0.25">
      <c r="C145" s="11"/>
      <c r="D145" s="11"/>
      <c r="E145" s="12"/>
      <c r="F145" s="12"/>
      <c r="G145" s="12"/>
      <c r="H145" s="11"/>
      <c r="I145" s="11"/>
      <c r="J145" s="11"/>
      <c r="K145" s="11"/>
      <c r="L145" s="12"/>
      <c r="M145" s="11"/>
      <c r="N145" s="11"/>
      <c r="O145" s="11"/>
      <c r="P145" s="11"/>
      <c r="Q145" s="12"/>
      <c r="R145" s="11"/>
      <c r="S145" s="11"/>
      <c r="T145" s="11"/>
      <c r="U145" s="11"/>
      <c r="V145" s="12"/>
      <c r="W145" s="11"/>
      <c r="X145" s="11"/>
      <c r="Y145" s="11"/>
      <c r="Z145" s="11"/>
    </row>
    <row r="146" spans="3:26" x14ac:dyDescent="0.25">
      <c r="C146" s="11"/>
      <c r="D146" s="11"/>
      <c r="E146" s="12"/>
      <c r="F146" s="12"/>
      <c r="G146" s="12"/>
      <c r="H146" s="11"/>
      <c r="I146" s="11"/>
      <c r="J146" s="11"/>
      <c r="K146" s="11"/>
      <c r="L146" s="12"/>
      <c r="M146" s="11"/>
      <c r="N146" s="11"/>
      <c r="O146" s="11"/>
      <c r="P146" s="11"/>
      <c r="Q146" s="12"/>
      <c r="R146" s="11"/>
      <c r="S146" s="11"/>
      <c r="T146" s="11"/>
      <c r="U146" s="11"/>
      <c r="V146" s="12"/>
      <c r="W146" s="11"/>
      <c r="X146" s="11"/>
      <c r="Y146" s="11"/>
      <c r="Z146" s="11"/>
    </row>
    <row r="147" spans="3:26" x14ac:dyDescent="0.25">
      <c r="C147" s="11"/>
      <c r="D147" s="11"/>
      <c r="E147" s="12"/>
      <c r="F147" s="12"/>
      <c r="G147" s="12"/>
      <c r="H147" s="11"/>
      <c r="I147" s="11"/>
      <c r="J147" s="11"/>
      <c r="K147" s="11"/>
      <c r="L147" s="12"/>
      <c r="M147" s="11"/>
      <c r="N147" s="11"/>
      <c r="O147" s="11"/>
      <c r="P147" s="11"/>
      <c r="Q147" s="12"/>
      <c r="R147" s="11"/>
      <c r="S147" s="11"/>
      <c r="T147" s="11"/>
      <c r="U147" s="11"/>
      <c r="V147" s="12"/>
      <c r="W147" s="11"/>
      <c r="X147" s="11"/>
      <c r="Y147" s="11"/>
      <c r="Z147" s="11"/>
    </row>
    <row r="148" spans="3:26" x14ac:dyDescent="0.25">
      <c r="C148" s="11"/>
      <c r="D148" s="11"/>
      <c r="E148" s="12"/>
      <c r="F148" s="12"/>
      <c r="G148" s="12"/>
      <c r="H148" s="11"/>
      <c r="I148" s="11"/>
      <c r="J148" s="11"/>
      <c r="K148" s="11"/>
      <c r="L148" s="12"/>
      <c r="M148" s="11"/>
      <c r="N148" s="11"/>
      <c r="O148" s="11"/>
      <c r="P148" s="11"/>
      <c r="Q148" s="12"/>
      <c r="R148" s="11"/>
      <c r="S148" s="11"/>
      <c r="T148" s="11"/>
      <c r="U148" s="11"/>
      <c r="V148" s="12"/>
      <c r="W148" s="11"/>
      <c r="X148" s="11"/>
      <c r="Y148" s="11"/>
      <c r="Z148" s="11"/>
    </row>
    <row r="149" spans="3:26" x14ac:dyDescent="0.25">
      <c r="C149" s="11"/>
      <c r="D149" s="11"/>
      <c r="E149" s="12"/>
      <c r="F149" s="12"/>
      <c r="G149" s="12"/>
      <c r="H149" s="11"/>
      <c r="I149" s="11"/>
      <c r="J149" s="11"/>
      <c r="K149" s="11"/>
      <c r="L149" s="12"/>
      <c r="M149" s="11"/>
      <c r="N149" s="11"/>
      <c r="O149" s="11"/>
      <c r="P149" s="11"/>
      <c r="Q149" s="12"/>
      <c r="R149" s="11"/>
      <c r="S149" s="11"/>
      <c r="T149" s="11"/>
      <c r="U149" s="11"/>
      <c r="V149" s="12"/>
      <c r="W149" s="11"/>
      <c r="X149" s="11"/>
      <c r="Y149" s="11"/>
      <c r="Z149" s="11"/>
    </row>
    <row r="150" spans="3:26" x14ac:dyDescent="0.25">
      <c r="C150" s="11"/>
      <c r="D150" s="11"/>
      <c r="E150" s="12"/>
      <c r="F150" s="12"/>
      <c r="G150" s="12"/>
      <c r="H150" s="11"/>
      <c r="I150" s="11"/>
      <c r="J150" s="11"/>
      <c r="K150" s="11"/>
      <c r="L150" s="12"/>
      <c r="M150" s="11"/>
      <c r="N150" s="11"/>
      <c r="O150" s="11"/>
      <c r="P150" s="11"/>
      <c r="Q150" s="12"/>
      <c r="R150" s="11"/>
      <c r="S150" s="11"/>
      <c r="T150" s="11"/>
      <c r="U150" s="11"/>
      <c r="V150" s="12"/>
      <c r="W150" s="11"/>
      <c r="X150" s="11"/>
      <c r="Y150" s="11"/>
      <c r="Z150" s="11"/>
    </row>
    <row r="151" spans="3:26" x14ac:dyDescent="0.25">
      <c r="C151" s="11"/>
      <c r="D151" s="11"/>
      <c r="E151" s="12"/>
      <c r="F151" s="12"/>
      <c r="G151" s="12"/>
      <c r="H151" s="11"/>
      <c r="I151" s="11"/>
      <c r="J151" s="11"/>
      <c r="K151" s="11"/>
      <c r="L151" s="12"/>
      <c r="M151" s="11"/>
      <c r="N151" s="11"/>
      <c r="O151" s="11"/>
      <c r="P151" s="11"/>
      <c r="Q151" s="12"/>
      <c r="R151" s="11"/>
      <c r="S151" s="11"/>
      <c r="T151" s="11"/>
      <c r="U151" s="11"/>
      <c r="V151" s="12"/>
      <c r="W151" s="11"/>
      <c r="X151" s="11"/>
      <c r="Y151" s="11"/>
      <c r="Z151" s="11"/>
    </row>
    <row r="152" spans="3:26" x14ac:dyDescent="0.25">
      <c r="C152" s="11"/>
      <c r="D152" s="11"/>
      <c r="E152" s="12"/>
      <c r="F152" s="12"/>
      <c r="G152" s="12"/>
      <c r="H152" s="11"/>
      <c r="I152" s="11"/>
      <c r="J152" s="11"/>
      <c r="K152" s="11"/>
      <c r="L152" s="12"/>
      <c r="M152" s="11"/>
      <c r="N152" s="11"/>
      <c r="O152" s="11"/>
      <c r="P152" s="11"/>
      <c r="Q152" s="12"/>
      <c r="R152" s="11"/>
      <c r="S152" s="11"/>
      <c r="T152" s="11"/>
      <c r="U152" s="11"/>
      <c r="V152" s="12"/>
      <c r="W152" s="11"/>
      <c r="X152" s="11"/>
      <c r="Y152" s="11"/>
      <c r="Z152" s="11"/>
    </row>
    <row r="153" spans="3:26" x14ac:dyDescent="0.25">
      <c r="C153" s="11"/>
      <c r="D153" s="11"/>
      <c r="E153" s="12"/>
      <c r="F153" s="12"/>
      <c r="G153" s="12"/>
      <c r="H153" s="11"/>
      <c r="I153" s="11"/>
      <c r="J153" s="11"/>
      <c r="K153" s="11"/>
      <c r="L153" s="12"/>
      <c r="M153" s="11"/>
      <c r="N153" s="11"/>
      <c r="O153" s="11"/>
      <c r="P153" s="11"/>
      <c r="Q153" s="12"/>
      <c r="R153" s="11"/>
      <c r="S153" s="11"/>
      <c r="T153" s="11"/>
      <c r="U153" s="11"/>
      <c r="V153" s="12"/>
      <c r="W153" s="11"/>
      <c r="X153" s="11"/>
      <c r="Y153" s="11"/>
      <c r="Z153" s="11"/>
    </row>
    <row r="154" spans="3:26" x14ac:dyDescent="0.25">
      <c r="C154" s="11"/>
      <c r="D154" s="11"/>
      <c r="E154" s="12"/>
      <c r="F154" s="12"/>
      <c r="G154" s="12"/>
      <c r="H154" s="11"/>
      <c r="I154" s="11"/>
      <c r="J154" s="11"/>
      <c r="K154" s="11"/>
      <c r="L154" s="12"/>
      <c r="M154" s="11"/>
      <c r="N154" s="11"/>
      <c r="O154" s="11"/>
      <c r="P154" s="11"/>
      <c r="Q154" s="12"/>
      <c r="R154" s="11"/>
      <c r="S154" s="11"/>
      <c r="T154" s="11"/>
      <c r="U154" s="11"/>
      <c r="V154" s="12"/>
      <c r="W154" s="11"/>
      <c r="X154" s="11"/>
      <c r="Y154" s="11"/>
      <c r="Z154" s="11"/>
    </row>
    <row r="155" spans="3:26" x14ac:dyDescent="0.25">
      <c r="C155" s="11"/>
      <c r="D155" s="11"/>
      <c r="E155" s="12"/>
      <c r="F155" s="12"/>
      <c r="G155" s="12"/>
      <c r="H155" s="11"/>
      <c r="I155" s="11"/>
      <c r="J155" s="11"/>
      <c r="K155" s="11"/>
      <c r="L155" s="12"/>
      <c r="M155" s="11"/>
      <c r="N155" s="11"/>
      <c r="O155" s="11"/>
      <c r="P155" s="11"/>
      <c r="Q155" s="12"/>
      <c r="R155" s="11"/>
      <c r="S155" s="11"/>
      <c r="T155" s="11"/>
      <c r="U155" s="11"/>
      <c r="V155" s="12"/>
      <c r="W155" s="11"/>
      <c r="X155" s="11"/>
      <c r="Y155" s="11"/>
      <c r="Z155" s="11"/>
    </row>
    <row r="156" spans="3:26" x14ac:dyDescent="0.25">
      <c r="C156" s="11"/>
      <c r="D156" s="11"/>
      <c r="E156" s="12"/>
      <c r="F156" s="12"/>
      <c r="G156" s="12"/>
      <c r="H156" s="11"/>
      <c r="I156" s="11"/>
      <c r="J156" s="11"/>
      <c r="K156" s="11"/>
      <c r="L156" s="12"/>
      <c r="M156" s="11"/>
      <c r="N156" s="11"/>
      <c r="O156" s="11"/>
      <c r="P156" s="11"/>
      <c r="Q156" s="12"/>
      <c r="R156" s="11"/>
      <c r="S156" s="11"/>
      <c r="T156" s="11"/>
      <c r="U156" s="11"/>
      <c r="V156" s="12"/>
      <c r="W156" s="11"/>
      <c r="X156" s="11"/>
      <c r="Y156" s="11"/>
      <c r="Z156" s="11"/>
    </row>
    <row r="157" spans="3:26" x14ac:dyDescent="0.25">
      <c r="C157" s="11"/>
      <c r="D157" s="11"/>
      <c r="E157" s="12"/>
      <c r="F157" s="12"/>
      <c r="G157" s="12"/>
      <c r="H157" s="11"/>
      <c r="I157" s="11"/>
      <c r="J157" s="11"/>
      <c r="K157" s="11"/>
      <c r="L157" s="12"/>
      <c r="M157" s="11"/>
      <c r="N157" s="11"/>
      <c r="O157" s="11"/>
      <c r="P157" s="11"/>
      <c r="Q157" s="12"/>
      <c r="R157" s="11"/>
      <c r="S157" s="11"/>
      <c r="T157" s="11"/>
      <c r="U157" s="11"/>
      <c r="V157" s="12"/>
      <c r="W157" s="11"/>
      <c r="X157" s="11"/>
      <c r="Y157" s="11"/>
      <c r="Z157" s="11"/>
    </row>
    <row r="158" spans="3:26" x14ac:dyDescent="0.25">
      <c r="C158" s="11"/>
      <c r="D158" s="11"/>
      <c r="E158" s="12"/>
      <c r="F158" s="12"/>
      <c r="G158" s="12"/>
      <c r="H158" s="11"/>
      <c r="I158" s="11"/>
      <c r="J158" s="11"/>
      <c r="K158" s="11"/>
      <c r="L158" s="12"/>
      <c r="M158" s="11"/>
      <c r="N158" s="11"/>
      <c r="O158" s="11"/>
      <c r="P158" s="11"/>
      <c r="Q158" s="12"/>
      <c r="R158" s="11"/>
      <c r="S158" s="11"/>
      <c r="T158" s="11"/>
      <c r="U158" s="11"/>
      <c r="V158" s="12"/>
      <c r="W158" s="11"/>
      <c r="X158" s="11"/>
      <c r="Y158" s="11"/>
      <c r="Z158" s="11"/>
    </row>
    <row r="159" spans="3:26" x14ac:dyDescent="0.25">
      <c r="C159" s="11"/>
      <c r="D159" s="11"/>
      <c r="E159" s="12"/>
      <c r="F159" s="12"/>
      <c r="G159" s="12"/>
      <c r="H159" s="11"/>
      <c r="I159" s="11"/>
      <c r="J159" s="11"/>
      <c r="K159" s="11"/>
      <c r="L159" s="12"/>
      <c r="M159" s="11"/>
      <c r="N159" s="11"/>
      <c r="O159" s="11"/>
      <c r="P159" s="11"/>
      <c r="Q159" s="12"/>
      <c r="R159" s="11"/>
      <c r="S159" s="11"/>
      <c r="T159" s="11"/>
      <c r="U159" s="11"/>
      <c r="V159" s="12"/>
      <c r="W159" s="11"/>
      <c r="X159" s="11"/>
      <c r="Y159" s="11"/>
      <c r="Z159" s="11"/>
    </row>
    <row r="160" spans="3:26" x14ac:dyDescent="0.25">
      <c r="C160" s="11"/>
      <c r="D160" s="11"/>
      <c r="E160" s="12"/>
      <c r="F160" s="12"/>
      <c r="G160" s="12"/>
      <c r="H160" s="11"/>
      <c r="I160" s="11"/>
      <c r="J160" s="11"/>
      <c r="K160" s="11"/>
      <c r="L160" s="12"/>
      <c r="M160" s="11"/>
      <c r="N160" s="11"/>
      <c r="O160" s="11"/>
      <c r="P160" s="11"/>
      <c r="Q160" s="12"/>
      <c r="R160" s="11"/>
      <c r="S160" s="11"/>
      <c r="T160" s="11"/>
      <c r="U160" s="11"/>
      <c r="V160" s="12"/>
      <c r="W160" s="11"/>
      <c r="X160" s="11"/>
      <c r="Y160" s="11"/>
      <c r="Z160" s="11"/>
    </row>
    <row r="161" spans="3:26" x14ac:dyDescent="0.25">
      <c r="C161" s="11"/>
      <c r="D161" s="11"/>
      <c r="E161" s="12"/>
      <c r="F161" s="12"/>
      <c r="G161" s="12"/>
      <c r="H161" s="11"/>
      <c r="I161" s="11"/>
      <c r="J161" s="11"/>
      <c r="K161" s="11"/>
      <c r="L161" s="12"/>
      <c r="M161" s="11"/>
      <c r="N161" s="11"/>
      <c r="O161" s="11"/>
      <c r="P161" s="11"/>
      <c r="Q161" s="12"/>
      <c r="R161" s="11"/>
      <c r="S161" s="11"/>
      <c r="T161" s="11"/>
      <c r="U161" s="11"/>
      <c r="V161" s="12"/>
      <c r="W161" s="11"/>
      <c r="X161" s="11"/>
      <c r="Y161" s="11"/>
      <c r="Z161" s="11"/>
    </row>
    <row r="162" spans="3:26" x14ac:dyDescent="0.25">
      <c r="C162" s="11"/>
      <c r="D162" s="11"/>
      <c r="E162" s="12"/>
      <c r="F162" s="12"/>
      <c r="G162" s="12"/>
      <c r="H162" s="11"/>
      <c r="I162" s="11"/>
      <c r="J162" s="11"/>
      <c r="K162" s="11"/>
      <c r="L162" s="12"/>
      <c r="M162" s="11"/>
      <c r="N162" s="11"/>
      <c r="O162" s="11"/>
      <c r="P162" s="11"/>
      <c r="Q162" s="12"/>
      <c r="R162" s="11"/>
      <c r="S162" s="11"/>
      <c r="T162" s="11"/>
      <c r="U162" s="11"/>
      <c r="V162" s="12"/>
      <c r="W162" s="11"/>
      <c r="X162" s="11"/>
      <c r="Y162" s="11"/>
      <c r="Z162" s="11"/>
    </row>
    <row r="163" spans="3:26" x14ac:dyDescent="0.25">
      <c r="C163" s="11"/>
      <c r="D163" s="11"/>
      <c r="E163" s="12"/>
      <c r="F163" s="12"/>
      <c r="G163" s="12"/>
      <c r="H163" s="11"/>
      <c r="I163" s="11"/>
      <c r="J163" s="11"/>
      <c r="K163" s="11"/>
      <c r="L163" s="12"/>
      <c r="M163" s="11"/>
      <c r="N163" s="11"/>
      <c r="O163" s="11"/>
      <c r="P163" s="11"/>
      <c r="Q163" s="12"/>
      <c r="R163" s="11"/>
      <c r="S163" s="11"/>
      <c r="T163" s="11"/>
      <c r="U163" s="11"/>
      <c r="V163" s="12"/>
      <c r="W163" s="11"/>
      <c r="X163" s="11"/>
      <c r="Y163" s="11"/>
      <c r="Z163" s="11"/>
    </row>
    <row r="164" spans="3:26" x14ac:dyDescent="0.25">
      <c r="C164" s="11"/>
      <c r="D164" s="11"/>
      <c r="E164" s="12"/>
      <c r="F164" s="12"/>
      <c r="G164" s="12"/>
      <c r="H164" s="11"/>
      <c r="I164" s="11"/>
      <c r="J164" s="11"/>
      <c r="K164" s="11"/>
      <c r="L164" s="12"/>
      <c r="M164" s="11"/>
      <c r="N164" s="11"/>
      <c r="O164" s="11"/>
      <c r="P164" s="11"/>
      <c r="Q164" s="12"/>
      <c r="R164" s="11"/>
      <c r="S164" s="11"/>
      <c r="T164" s="11"/>
      <c r="U164" s="11"/>
      <c r="V164" s="12"/>
      <c r="W164" s="11"/>
      <c r="X164" s="11"/>
      <c r="Y164" s="11"/>
      <c r="Z164" s="11"/>
    </row>
    <row r="165" spans="3:26" x14ac:dyDescent="0.25">
      <c r="C165" s="11"/>
      <c r="D165" s="11"/>
      <c r="E165" s="12"/>
      <c r="F165" s="12"/>
      <c r="G165" s="12"/>
      <c r="H165" s="11"/>
      <c r="I165" s="11"/>
      <c r="J165" s="11"/>
      <c r="K165" s="11"/>
      <c r="L165" s="12"/>
      <c r="M165" s="11"/>
      <c r="N165" s="11"/>
      <c r="O165" s="11"/>
      <c r="P165" s="11"/>
      <c r="Q165" s="12"/>
      <c r="R165" s="11"/>
      <c r="S165" s="11"/>
      <c r="T165" s="11"/>
      <c r="U165" s="11"/>
      <c r="V165" s="12"/>
      <c r="W165" s="11"/>
      <c r="X165" s="11"/>
      <c r="Y165" s="11"/>
      <c r="Z165" s="11"/>
    </row>
    <row r="166" spans="3:26" x14ac:dyDescent="0.25">
      <c r="C166" s="11"/>
      <c r="D166" s="11"/>
      <c r="E166" s="12"/>
      <c r="F166" s="12"/>
      <c r="G166" s="12"/>
      <c r="H166" s="11"/>
      <c r="I166" s="11"/>
      <c r="J166" s="11"/>
      <c r="K166" s="11"/>
      <c r="L166" s="12"/>
      <c r="M166" s="11"/>
      <c r="N166" s="11"/>
      <c r="O166" s="11"/>
      <c r="P166" s="11"/>
      <c r="Q166" s="12"/>
      <c r="R166" s="11"/>
      <c r="S166" s="11"/>
      <c r="T166" s="11"/>
      <c r="U166" s="11"/>
      <c r="V166" s="12"/>
      <c r="W166" s="11"/>
      <c r="X166" s="11"/>
      <c r="Y166" s="11"/>
      <c r="Z166" s="11"/>
    </row>
    <row r="167" spans="3:26" x14ac:dyDescent="0.25">
      <c r="C167" s="11"/>
      <c r="D167" s="11"/>
      <c r="E167" s="12"/>
      <c r="F167" s="12"/>
      <c r="G167" s="12"/>
      <c r="H167" s="11"/>
      <c r="I167" s="11"/>
      <c r="J167" s="11"/>
      <c r="K167" s="11"/>
      <c r="L167" s="12"/>
      <c r="M167" s="11"/>
      <c r="N167" s="11"/>
      <c r="O167" s="11"/>
      <c r="P167" s="11"/>
      <c r="Q167" s="12"/>
      <c r="R167" s="11"/>
      <c r="S167" s="11"/>
      <c r="T167" s="11"/>
      <c r="U167" s="11"/>
      <c r="V167" s="12"/>
      <c r="W167" s="11"/>
      <c r="X167" s="11"/>
      <c r="Y167" s="11"/>
      <c r="Z167" s="11"/>
    </row>
    <row r="168" spans="3:26" x14ac:dyDescent="0.25">
      <c r="C168" s="11"/>
      <c r="D168" s="11"/>
      <c r="E168" s="12"/>
      <c r="F168" s="12"/>
      <c r="G168" s="12"/>
      <c r="H168" s="11"/>
      <c r="I168" s="11"/>
      <c r="J168" s="11"/>
      <c r="K168" s="11"/>
      <c r="L168" s="12"/>
      <c r="M168" s="11"/>
      <c r="N168" s="11"/>
      <c r="O168" s="11"/>
      <c r="P168" s="11"/>
      <c r="Q168" s="12"/>
      <c r="R168" s="11"/>
      <c r="S168" s="11"/>
      <c r="T168" s="11"/>
      <c r="U168" s="11"/>
      <c r="V168" s="12"/>
      <c r="W168" s="11"/>
      <c r="X168" s="11"/>
      <c r="Y168" s="11"/>
      <c r="Z168" s="11"/>
    </row>
    <row r="169" spans="3:26" x14ac:dyDescent="0.25">
      <c r="C169" s="11"/>
      <c r="D169" s="11"/>
      <c r="E169" s="12"/>
      <c r="F169" s="12"/>
      <c r="G169" s="12"/>
      <c r="H169" s="11"/>
      <c r="I169" s="11"/>
      <c r="J169" s="11"/>
      <c r="K169" s="11"/>
      <c r="L169" s="12"/>
      <c r="M169" s="11"/>
      <c r="N169" s="11"/>
      <c r="O169" s="11"/>
      <c r="P169" s="11"/>
      <c r="Q169" s="12"/>
      <c r="R169" s="11"/>
      <c r="S169" s="11"/>
      <c r="T169" s="11"/>
      <c r="U169" s="11"/>
      <c r="V169" s="12"/>
      <c r="W169" s="11"/>
      <c r="X169" s="11"/>
      <c r="Y169" s="11"/>
      <c r="Z169" s="11"/>
    </row>
    <row r="170" spans="3:26" x14ac:dyDescent="0.25">
      <c r="C170" s="11"/>
      <c r="D170" s="11"/>
      <c r="E170" s="12"/>
      <c r="F170" s="12"/>
      <c r="G170" s="12"/>
      <c r="H170" s="11"/>
      <c r="I170" s="11"/>
      <c r="J170" s="11"/>
      <c r="K170" s="11"/>
      <c r="L170" s="12"/>
      <c r="M170" s="11"/>
      <c r="N170" s="11"/>
      <c r="O170" s="11"/>
      <c r="P170" s="11"/>
      <c r="Q170" s="12"/>
      <c r="R170" s="11"/>
      <c r="S170" s="11"/>
      <c r="T170" s="11"/>
      <c r="U170" s="11"/>
      <c r="V170" s="12"/>
      <c r="W170" s="11"/>
      <c r="X170" s="11"/>
      <c r="Y170" s="11"/>
      <c r="Z170" s="11"/>
    </row>
    <row r="171" spans="3:26" x14ac:dyDescent="0.25">
      <c r="C171" s="11"/>
      <c r="D171" s="11"/>
      <c r="E171" s="12"/>
      <c r="F171" s="12"/>
      <c r="G171" s="12"/>
      <c r="H171" s="11"/>
      <c r="I171" s="11"/>
      <c r="J171" s="11"/>
      <c r="K171" s="11"/>
      <c r="L171" s="12"/>
      <c r="M171" s="11"/>
      <c r="N171" s="11"/>
      <c r="O171" s="11"/>
      <c r="P171" s="11"/>
      <c r="Q171" s="12"/>
      <c r="R171" s="11"/>
      <c r="S171" s="11"/>
      <c r="T171" s="11"/>
      <c r="U171" s="11"/>
      <c r="V171" s="12"/>
      <c r="W171" s="11"/>
      <c r="X171" s="11"/>
      <c r="Y171" s="11"/>
      <c r="Z171" s="11"/>
    </row>
    <row r="172" spans="3:26" x14ac:dyDescent="0.25">
      <c r="C172" s="11"/>
      <c r="D172" s="11"/>
      <c r="E172" s="12"/>
      <c r="F172" s="12"/>
      <c r="G172" s="12"/>
      <c r="H172" s="11"/>
      <c r="I172" s="11"/>
      <c r="J172" s="11"/>
      <c r="K172" s="11"/>
      <c r="L172" s="12"/>
      <c r="M172" s="11"/>
      <c r="N172" s="11"/>
      <c r="O172" s="11"/>
      <c r="P172" s="11"/>
      <c r="Q172" s="12"/>
      <c r="R172" s="11"/>
      <c r="S172" s="11"/>
      <c r="T172" s="11"/>
      <c r="U172" s="11"/>
      <c r="V172" s="12"/>
      <c r="W172" s="11"/>
      <c r="X172" s="11"/>
      <c r="Y172" s="11"/>
      <c r="Z172" s="11"/>
    </row>
    <row r="173" spans="3:26" x14ac:dyDescent="0.25">
      <c r="C173" s="11"/>
      <c r="D173" s="11"/>
      <c r="E173" s="12"/>
      <c r="F173" s="12"/>
      <c r="G173" s="12"/>
      <c r="H173" s="11"/>
      <c r="I173" s="11"/>
      <c r="J173" s="11"/>
      <c r="K173" s="11"/>
      <c r="L173" s="12"/>
      <c r="M173" s="11"/>
      <c r="N173" s="11"/>
      <c r="O173" s="11"/>
      <c r="P173" s="11"/>
      <c r="Q173" s="12"/>
      <c r="R173" s="11"/>
      <c r="S173" s="11"/>
      <c r="T173" s="11"/>
      <c r="U173" s="11"/>
      <c r="V173" s="12"/>
      <c r="W173" s="11"/>
      <c r="X173" s="11"/>
      <c r="Y173" s="11"/>
      <c r="Z173" s="11"/>
    </row>
    <row r="174" spans="3:26" x14ac:dyDescent="0.25">
      <c r="C174" s="11"/>
      <c r="D174" s="11"/>
      <c r="E174" s="12"/>
      <c r="F174" s="12"/>
      <c r="G174" s="12"/>
      <c r="H174" s="11"/>
      <c r="I174" s="11"/>
      <c r="J174" s="11"/>
      <c r="K174" s="11"/>
      <c r="L174" s="12"/>
      <c r="M174" s="11"/>
      <c r="N174" s="11"/>
      <c r="O174" s="11"/>
      <c r="P174" s="11"/>
      <c r="Q174" s="12"/>
      <c r="R174" s="11"/>
      <c r="S174" s="11"/>
      <c r="T174" s="11"/>
      <c r="U174" s="11"/>
      <c r="V174" s="12"/>
      <c r="W174" s="11"/>
      <c r="X174" s="11"/>
      <c r="Y174" s="11"/>
      <c r="Z174" s="11"/>
    </row>
    <row r="175" spans="3:26" x14ac:dyDescent="0.25">
      <c r="C175" s="11"/>
      <c r="D175" s="11"/>
      <c r="E175" s="12"/>
      <c r="F175" s="12"/>
      <c r="G175" s="12"/>
      <c r="H175" s="11"/>
      <c r="I175" s="11"/>
      <c r="J175" s="11"/>
      <c r="K175" s="11"/>
      <c r="L175" s="12"/>
      <c r="M175" s="11"/>
      <c r="N175" s="11"/>
      <c r="O175" s="11"/>
      <c r="P175" s="11"/>
      <c r="Q175" s="12"/>
      <c r="R175" s="11"/>
      <c r="S175" s="11"/>
      <c r="T175" s="11"/>
      <c r="U175" s="11"/>
      <c r="V175" s="12"/>
      <c r="W175" s="11"/>
      <c r="X175" s="11"/>
      <c r="Y175" s="11"/>
      <c r="Z175" s="11"/>
    </row>
    <row r="176" spans="3:26" x14ac:dyDescent="0.25">
      <c r="C176" s="11"/>
      <c r="D176" s="11"/>
      <c r="E176" s="12"/>
      <c r="F176" s="12"/>
      <c r="G176" s="12"/>
      <c r="H176" s="11"/>
      <c r="I176" s="11"/>
      <c r="J176" s="11"/>
      <c r="K176" s="11"/>
      <c r="L176" s="12"/>
      <c r="M176" s="11"/>
      <c r="N176" s="11"/>
      <c r="O176" s="11"/>
      <c r="P176" s="11"/>
      <c r="Q176" s="12"/>
      <c r="R176" s="11"/>
      <c r="S176" s="11"/>
      <c r="T176" s="11"/>
      <c r="U176" s="11"/>
      <c r="V176" s="12"/>
      <c r="W176" s="11"/>
      <c r="X176" s="11"/>
      <c r="Y176" s="11"/>
      <c r="Z176" s="11"/>
    </row>
    <row r="177" spans="3:26" x14ac:dyDescent="0.25">
      <c r="C177" s="11"/>
      <c r="D177" s="11"/>
      <c r="E177" s="12"/>
      <c r="F177" s="12"/>
      <c r="G177" s="12"/>
      <c r="H177" s="11"/>
      <c r="I177" s="11"/>
      <c r="J177" s="11"/>
      <c r="K177" s="11"/>
      <c r="L177" s="12"/>
      <c r="M177" s="11"/>
      <c r="N177" s="11"/>
      <c r="O177" s="11"/>
      <c r="P177" s="11"/>
      <c r="Q177" s="12"/>
      <c r="R177" s="11"/>
      <c r="S177" s="11"/>
      <c r="T177" s="11"/>
      <c r="U177" s="11"/>
      <c r="V177" s="12"/>
      <c r="W177" s="11"/>
      <c r="X177" s="11"/>
      <c r="Y177" s="11"/>
      <c r="Z177" s="11"/>
    </row>
    <row r="178" spans="3:26" x14ac:dyDescent="0.25">
      <c r="C178" s="11"/>
      <c r="D178" s="11"/>
      <c r="E178" s="12"/>
      <c r="F178" s="12"/>
      <c r="G178" s="12"/>
      <c r="H178" s="11"/>
      <c r="I178" s="11"/>
      <c r="J178" s="11"/>
      <c r="K178" s="11"/>
      <c r="L178" s="12"/>
      <c r="M178" s="11"/>
      <c r="N178" s="11"/>
      <c r="O178" s="11"/>
      <c r="P178" s="11"/>
      <c r="Q178" s="12"/>
      <c r="R178" s="11"/>
      <c r="S178" s="11"/>
      <c r="T178" s="11"/>
      <c r="U178" s="11"/>
      <c r="V178" s="12"/>
      <c r="W178" s="11"/>
      <c r="X178" s="11"/>
      <c r="Y178" s="11"/>
      <c r="Z178" s="11"/>
    </row>
    <row r="179" spans="3:26" x14ac:dyDescent="0.25">
      <c r="C179" s="11"/>
      <c r="D179" s="11"/>
      <c r="E179" s="12"/>
      <c r="F179" s="12"/>
      <c r="G179" s="12"/>
      <c r="H179" s="11"/>
      <c r="I179" s="11"/>
      <c r="J179" s="11"/>
      <c r="K179" s="11"/>
      <c r="L179" s="12"/>
      <c r="M179" s="11"/>
      <c r="N179" s="11"/>
      <c r="O179" s="11"/>
      <c r="P179" s="11"/>
      <c r="Q179" s="12"/>
      <c r="R179" s="11"/>
      <c r="S179" s="11"/>
      <c r="T179" s="11"/>
      <c r="U179" s="11"/>
      <c r="V179" s="12"/>
      <c r="W179" s="11"/>
      <c r="X179" s="11"/>
      <c r="Y179" s="11"/>
      <c r="Z179" s="11"/>
    </row>
    <row r="180" spans="3:26" x14ac:dyDescent="0.25">
      <c r="C180" s="11"/>
      <c r="D180" s="11"/>
      <c r="E180" s="12"/>
      <c r="F180" s="12"/>
      <c r="G180" s="12"/>
      <c r="H180" s="11"/>
      <c r="I180" s="11"/>
      <c r="J180" s="11"/>
      <c r="K180" s="11"/>
      <c r="L180" s="12"/>
      <c r="M180" s="11"/>
      <c r="N180" s="11"/>
      <c r="O180" s="11"/>
      <c r="P180" s="11"/>
      <c r="Q180" s="12"/>
      <c r="R180" s="11"/>
      <c r="S180" s="11"/>
      <c r="T180" s="11"/>
      <c r="U180" s="11"/>
      <c r="V180" s="12"/>
      <c r="W180" s="11"/>
      <c r="X180" s="11"/>
      <c r="Y180" s="11"/>
      <c r="Z180" s="11"/>
    </row>
    <row r="181" spans="3:26" x14ac:dyDescent="0.25">
      <c r="C181" s="11"/>
      <c r="D181" s="11"/>
      <c r="E181" s="12"/>
      <c r="F181" s="12"/>
      <c r="G181" s="12"/>
      <c r="H181" s="11"/>
      <c r="I181" s="11"/>
      <c r="J181" s="11"/>
      <c r="K181" s="11"/>
      <c r="L181" s="12"/>
      <c r="M181" s="11"/>
      <c r="N181" s="11"/>
      <c r="O181" s="11"/>
      <c r="P181" s="11"/>
      <c r="Q181" s="12"/>
      <c r="R181" s="11"/>
      <c r="S181" s="11"/>
      <c r="T181" s="11"/>
      <c r="U181" s="11"/>
      <c r="V181" s="12"/>
      <c r="W181" s="11"/>
      <c r="X181" s="11"/>
      <c r="Y181" s="11"/>
      <c r="Z181" s="11"/>
    </row>
    <row r="182" spans="3:26" x14ac:dyDescent="0.25">
      <c r="C182" s="11"/>
      <c r="D182" s="11"/>
      <c r="E182" s="12"/>
      <c r="F182" s="12"/>
      <c r="G182" s="12"/>
      <c r="H182" s="11"/>
      <c r="I182" s="11"/>
      <c r="J182" s="11"/>
      <c r="K182" s="11"/>
      <c r="L182" s="12"/>
      <c r="M182" s="11"/>
      <c r="N182" s="11"/>
      <c r="O182" s="11"/>
      <c r="P182" s="11"/>
      <c r="Q182" s="12"/>
      <c r="R182" s="11"/>
      <c r="S182" s="11"/>
      <c r="T182" s="11"/>
      <c r="U182" s="11"/>
      <c r="V182" s="12"/>
      <c r="W182" s="11"/>
      <c r="X182" s="11"/>
      <c r="Y182" s="11"/>
      <c r="Z182" s="11"/>
    </row>
  </sheetData>
  <mergeCells count="9">
    <mergeCell ref="X1:Z1"/>
    <mergeCell ref="N79:P79"/>
    <mergeCell ref="B121:P121"/>
    <mergeCell ref="B122:P122"/>
    <mergeCell ref="I1:K1"/>
    <mergeCell ref="N1:P1"/>
    <mergeCell ref="D1:F1"/>
    <mergeCell ref="S1:U1"/>
    <mergeCell ref="N85:P85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zoomScale="120" zoomScaleNormal="120" workbookViewId="0">
      <selection activeCell="F23" sqref="F23"/>
    </sheetView>
  </sheetViews>
  <sheetFormatPr defaultRowHeight="15" x14ac:dyDescent="0.25"/>
  <cols>
    <col min="2" max="2" width="18.7109375" customWidth="1"/>
    <col min="3" max="3" width="16" bestFit="1" customWidth="1"/>
    <col min="4" max="4" width="9.7109375" bestFit="1" customWidth="1"/>
    <col min="5" max="5" width="9.42578125" bestFit="1" customWidth="1"/>
    <col min="9" max="9" width="15.7109375" bestFit="1" customWidth="1"/>
  </cols>
  <sheetData>
    <row r="1" spans="1:15" ht="15.75" thickBot="1" x14ac:dyDescent="0.3"/>
    <row r="2" spans="1:15" ht="41.45" customHeight="1" thickTop="1" thickBot="1" x14ac:dyDescent="0.35">
      <c r="A2" s="10"/>
      <c r="B2" s="73">
        <v>1</v>
      </c>
      <c r="C2" s="225" t="s">
        <v>85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7"/>
    </row>
    <row r="3" spans="1:15" ht="19.5" thickTop="1" x14ac:dyDescent="0.3">
      <c r="A3" s="10"/>
      <c r="B3" s="239"/>
      <c r="C3" s="179"/>
      <c r="D3" s="179"/>
      <c r="E3" s="179"/>
      <c r="F3" s="179"/>
      <c r="G3" s="185"/>
      <c r="H3" s="228"/>
      <c r="I3" s="185"/>
      <c r="J3" s="185"/>
      <c r="K3" s="185"/>
      <c r="L3" s="185"/>
      <c r="M3" s="229"/>
      <c r="N3" s="179"/>
      <c r="O3" s="230"/>
    </row>
    <row r="4" spans="1:15" ht="18.75" x14ac:dyDescent="0.3">
      <c r="A4" s="10"/>
      <c r="B4" s="239"/>
      <c r="C4" s="179"/>
      <c r="D4" s="179"/>
      <c r="E4" s="179"/>
      <c r="F4" s="179"/>
      <c r="G4" s="179"/>
      <c r="H4" s="228"/>
      <c r="I4" s="185"/>
      <c r="J4" s="185"/>
      <c r="K4" s="185"/>
      <c r="L4" s="185"/>
      <c r="M4" s="229"/>
      <c r="N4" s="179"/>
      <c r="O4" s="230"/>
    </row>
    <row r="5" spans="1:15" ht="27.75" customHeight="1" x14ac:dyDescent="0.3">
      <c r="A5" s="10"/>
      <c r="B5" s="239"/>
      <c r="C5" s="179"/>
      <c r="D5" s="179"/>
      <c r="E5" s="179"/>
      <c r="F5" s="179"/>
      <c r="G5" s="185"/>
      <c r="H5" s="228"/>
      <c r="I5" s="231"/>
      <c r="J5" s="185"/>
      <c r="K5" s="185"/>
      <c r="L5" s="185"/>
      <c r="M5" s="229"/>
      <c r="N5" s="179"/>
      <c r="O5" s="230"/>
    </row>
    <row r="6" spans="1:15" ht="18.75" x14ac:dyDescent="0.3">
      <c r="A6" s="10"/>
      <c r="B6" s="239"/>
      <c r="C6" s="179"/>
      <c r="D6" s="179"/>
      <c r="E6" s="179"/>
      <c r="F6" s="179"/>
      <c r="G6" s="185"/>
      <c r="H6" s="228"/>
      <c r="I6" s="232"/>
      <c r="J6" s="185"/>
      <c r="K6" s="185"/>
      <c r="L6" s="185"/>
      <c r="M6" s="229"/>
      <c r="N6" s="179"/>
      <c r="O6" s="230"/>
    </row>
    <row r="7" spans="1:15" ht="18.75" x14ac:dyDescent="0.3">
      <c r="A7" s="10"/>
      <c r="B7" s="239"/>
      <c r="C7" s="179"/>
      <c r="D7" s="179"/>
      <c r="E7" s="179"/>
      <c r="F7" s="179"/>
      <c r="G7" s="185"/>
      <c r="H7" s="228"/>
      <c r="I7" s="185"/>
      <c r="J7" s="185"/>
      <c r="K7" s="185"/>
      <c r="L7" s="185"/>
      <c r="M7" s="229"/>
      <c r="N7" s="179"/>
      <c r="O7" s="230"/>
    </row>
    <row r="8" spans="1:15" ht="18.75" x14ac:dyDescent="0.3">
      <c r="A8" s="10"/>
      <c r="B8" s="239"/>
      <c r="C8" s="179"/>
      <c r="D8" s="179"/>
      <c r="E8" s="179"/>
      <c r="F8" s="179"/>
      <c r="G8" s="185"/>
      <c r="H8" s="228"/>
      <c r="I8" s="233"/>
      <c r="J8" s="185"/>
      <c r="K8" s="185"/>
      <c r="L8" s="185"/>
      <c r="M8" s="229"/>
      <c r="N8" s="179"/>
      <c r="O8" s="230"/>
    </row>
    <row r="9" spans="1:15" ht="18.75" x14ac:dyDescent="0.3">
      <c r="B9" s="239"/>
      <c r="C9" s="179"/>
      <c r="D9" s="179"/>
      <c r="E9" s="179"/>
      <c r="F9" s="179"/>
      <c r="G9" s="185"/>
      <c r="H9" s="228"/>
      <c r="I9" s="233"/>
      <c r="J9" s="185"/>
      <c r="K9" s="185"/>
      <c r="L9" s="185"/>
      <c r="M9" s="229"/>
      <c r="N9" s="179"/>
      <c r="O9" s="230"/>
    </row>
    <row r="10" spans="1:15" ht="18.75" x14ac:dyDescent="0.3">
      <c r="B10" s="239"/>
      <c r="C10" s="179"/>
      <c r="D10" s="179"/>
      <c r="E10" s="179"/>
      <c r="F10" s="179"/>
      <c r="G10" s="185"/>
      <c r="H10" s="228"/>
      <c r="I10" s="185"/>
      <c r="J10" s="185"/>
      <c r="K10" s="185"/>
      <c r="L10" s="185"/>
      <c r="M10" s="229"/>
      <c r="N10" s="179"/>
      <c r="O10" s="230"/>
    </row>
    <row r="11" spans="1:15" ht="18.75" x14ac:dyDescent="0.3">
      <c r="B11" s="240"/>
      <c r="C11" s="179"/>
      <c r="D11" s="179"/>
      <c r="E11" s="179"/>
      <c r="F11" s="179"/>
      <c r="G11" s="185"/>
      <c r="H11" s="228"/>
      <c r="I11" s="185"/>
      <c r="J11" s="185"/>
      <c r="K11" s="185"/>
      <c r="L11" s="185"/>
      <c r="M11" s="229"/>
      <c r="N11" s="179"/>
      <c r="O11" s="230"/>
    </row>
    <row r="12" spans="1:15" ht="18.75" x14ac:dyDescent="0.3">
      <c r="B12" s="240"/>
      <c r="C12" s="179"/>
      <c r="D12" s="179"/>
      <c r="E12" s="179"/>
      <c r="F12" s="179"/>
      <c r="G12" s="185"/>
      <c r="H12" s="228"/>
      <c r="I12" s="185"/>
      <c r="J12" s="185"/>
      <c r="K12" s="185"/>
      <c r="L12" s="232"/>
      <c r="M12" s="229"/>
      <c r="N12" s="179"/>
      <c r="O12" s="230"/>
    </row>
    <row r="13" spans="1:15" ht="18.75" x14ac:dyDescent="0.3">
      <c r="B13" s="240"/>
      <c r="C13" s="179"/>
      <c r="D13" s="179"/>
      <c r="E13" s="179"/>
      <c r="F13" s="179"/>
      <c r="G13" s="185"/>
      <c r="H13" s="228"/>
      <c r="I13" s="185"/>
      <c r="J13" s="185"/>
      <c r="K13" s="185"/>
      <c r="L13" s="185"/>
      <c r="M13" s="229"/>
      <c r="N13" s="179"/>
      <c r="O13" s="230"/>
    </row>
    <row r="14" spans="1:15" ht="18.75" x14ac:dyDescent="0.3">
      <c r="B14" s="240"/>
      <c r="C14" s="179"/>
      <c r="D14" s="179"/>
      <c r="E14" s="179"/>
      <c r="F14" s="179"/>
      <c r="G14" s="185"/>
      <c r="H14" s="185"/>
      <c r="I14" s="185"/>
      <c r="J14" s="185"/>
      <c r="K14" s="185"/>
      <c r="L14" s="185"/>
      <c r="M14" s="229"/>
      <c r="N14" s="179"/>
      <c r="O14" s="230"/>
    </row>
    <row r="15" spans="1:15" ht="19.5" thickBot="1" x14ac:dyDescent="0.35">
      <c r="B15" s="241"/>
      <c r="C15" s="234"/>
      <c r="D15" s="234"/>
      <c r="E15" s="235"/>
      <c r="F15" s="234"/>
      <c r="G15" s="236"/>
      <c r="H15" s="236"/>
      <c r="I15" s="236"/>
      <c r="J15" s="236"/>
      <c r="K15" s="236"/>
      <c r="L15" s="236"/>
      <c r="M15" s="237"/>
      <c r="N15" s="234"/>
      <c r="O15" s="238"/>
    </row>
    <row r="16" spans="1:15" ht="20.25" thickTop="1" thickBot="1" x14ac:dyDescent="0.35">
      <c r="B16" s="11"/>
      <c r="F16" s="47"/>
      <c r="G16" s="10"/>
      <c r="H16" s="10"/>
      <c r="I16" s="10"/>
      <c r="J16" s="10"/>
      <c r="K16" s="10"/>
      <c r="L16" s="10"/>
      <c r="M16" s="18"/>
    </row>
    <row r="17" spans="2:16" ht="36.75" customHeight="1" thickTop="1" thickBot="1" x14ac:dyDescent="0.35">
      <c r="B17" s="73">
        <v>2</v>
      </c>
      <c r="C17" s="225" t="s">
        <v>86</v>
      </c>
      <c r="D17" s="226"/>
      <c r="E17" s="226"/>
      <c r="F17" s="226"/>
      <c r="G17" s="226"/>
      <c r="H17" s="226"/>
      <c r="I17" s="242"/>
      <c r="J17" s="242"/>
      <c r="K17" s="242"/>
      <c r="L17" s="242"/>
      <c r="M17" s="243"/>
      <c r="N17" s="226"/>
      <c r="O17" s="227"/>
      <c r="P17" s="179"/>
    </row>
    <row r="18" spans="2:16" ht="19.5" customHeight="1" thickTop="1" x14ac:dyDescent="0.3">
      <c r="B18" s="244"/>
      <c r="C18" s="179"/>
      <c r="D18" s="179"/>
      <c r="E18" s="179"/>
      <c r="F18" s="179"/>
      <c r="G18" s="179"/>
      <c r="H18" s="179"/>
      <c r="I18" s="185"/>
      <c r="J18" s="185"/>
      <c r="K18" s="185"/>
      <c r="L18" s="185"/>
      <c r="M18" s="229"/>
      <c r="N18" s="179"/>
      <c r="O18" s="230"/>
      <c r="P18" s="179"/>
    </row>
    <row r="19" spans="2:16" ht="19.5" customHeight="1" x14ac:dyDescent="0.3">
      <c r="B19" s="245" t="s">
        <v>88</v>
      </c>
      <c r="C19" s="280">
        <v>37936</v>
      </c>
      <c r="D19" s="224" t="s">
        <v>10</v>
      </c>
      <c r="E19" s="301"/>
      <c r="F19" s="301"/>
      <c r="G19" s="224"/>
      <c r="H19" s="224"/>
      <c r="I19" s="185"/>
      <c r="J19" s="185"/>
      <c r="K19" s="185"/>
      <c r="L19" s="185"/>
      <c r="M19" s="229"/>
      <c r="N19" s="179"/>
      <c r="O19" s="230"/>
      <c r="P19" s="179"/>
    </row>
    <row r="20" spans="2:16" ht="19.5" customHeight="1" x14ac:dyDescent="0.35">
      <c r="B20" s="246" t="s">
        <v>59</v>
      </c>
      <c r="C20" s="279">
        <f>Výpočty!P5</f>
        <v>0.45179467350213071</v>
      </c>
      <c r="D20" s="224" t="s">
        <v>87</v>
      </c>
      <c r="E20" s="224"/>
      <c r="F20" s="224"/>
      <c r="G20" s="224"/>
      <c r="H20" s="224"/>
      <c r="I20" s="185"/>
      <c r="J20" s="185"/>
      <c r="K20" s="185"/>
      <c r="L20" s="185"/>
      <c r="M20" s="229"/>
      <c r="N20" s="179"/>
      <c r="O20" s="230"/>
      <c r="P20" s="179"/>
    </row>
    <row r="21" spans="2:16" ht="19.5" customHeight="1" x14ac:dyDescent="0.35">
      <c r="B21" s="247" t="s">
        <v>60</v>
      </c>
      <c r="C21" s="279">
        <f>Výpočty!P61</f>
        <v>43.602085444324814</v>
      </c>
      <c r="D21" s="224" t="s">
        <v>87</v>
      </c>
      <c r="E21" s="224"/>
      <c r="F21" s="224"/>
      <c r="G21" s="224"/>
      <c r="H21" s="224"/>
      <c r="I21" s="185"/>
      <c r="J21" s="185"/>
      <c r="K21" s="185"/>
      <c r="L21" s="185"/>
      <c r="M21" s="229"/>
      <c r="N21" s="179"/>
      <c r="O21" s="230"/>
      <c r="P21" s="179"/>
    </row>
    <row r="22" spans="2:16" ht="19.5" customHeight="1" x14ac:dyDescent="0.35">
      <c r="B22" s="248" t="s">
        <v>61</v>
      </c>
      <c r="C22" s="282">
        <f>Výpočty!J74</f>
        <v>2670.7380000000007</v>
      </c>
      <c r="D22" s="224" t="s">
        <v>65</v>
      </c>
      <c r="E22" s="301" t="s">
        <v>16</v>
      </c>
      <c r="F22" s="301"/>
      <c r="G22" s="301"/>
      <c r="H22" s="224"/>
      <c r="I22" s="185"/>
      <c r="J22" s="185"/>
      <c r="K22" s="185"/>
      <c r="L22" s="185"/>
      <c r="M22" s="229"/>
      <c r="N22" s="179"/>
      <c r="O22" s="230"/>
      <c r="P22" s="179"/>
    </row>
    <row r="23" spans="2:16" ht="19.5" customHeight="1" x14ac:dyDescent="0.35">
      <c r="B23" s="249" t="s">
        <v>62</v>
      </c>
      <c r="C23" s="281">
        <v>2.5</v>
      </c>
      <c r="D23" s="224"/>
      <c r="E23" s="224"/>
      <c r="F23" s="224"/>
      <c r="G23" s="224"/>
      <c r="H23" s="224"/>
      <c r="I23" s="185"/>
      <c r="J23" s="185"/>
      <c r="K23" s="185"/>
      <c r="L23" s="185"/>
      <c r="M23" s="229"/>
      <c r="N23" s="179"/>
      <c r="O23" s="230"/>
      <c r="P23" s="179"/>
    </row>
    <row r="24" spans="2:16" ht="19.5" customHeight="1" x14ac:dyDescent="0.3">
      <c r="B24" s="245" t="s">
        <v>17</v>
      </c>
      <c r="C24" s="281" t="s">
        <v>18</v>
      </c>
      <c r="D24" s="224"/>
      <c r="E24" s="224"/>
      <c r="F24" s="224"/>
      <c r="G24" s="224"/>
      <c r="H24" s="224"/>
      <c r="I24" s="185"/>
      <c r="J24" s="185"/>
      <c r="K24" s="179"/>
      <c r="L24" s="179"/>
      <c r="M24" s="179"/>
      <c r="N24" s="179"/>
      <c r="O24" s="230"/>
      <c r="P24" s="179"/>
    </row>
    <row r="25" spans="2:16" ht="19.5" customHeight="1" x14ac:dyDescent="0.3">
      <c r="B25" s="245" t="s">
        <v>63</v>
      </c>
      <c r="C25" s="281" t="s">
        <v>18</v>
      </c>
      <c r="D25" s="224"/>
      <c r="E25" s="224" t="s">
        <v>89</v>
      </c>
      <c r="F25" s="224"/>
      <c r="G25" s="224"/>
      <c r="H25" s="224"/>
      <c r="I25" s="185"/>
      <c r="J25" s="185"/>
      <c r="K25" s="179"/>
      <c r="L25" s="179"/>
      <c r="M25" s="179"/>
      <c r="N25" s="179"/>
      <c r="O25" s="230"/>
      <c r="P25" s="179"/>
    </row>
    <row r="26" spans="2:16" ht="19.5" customHeight="1" x14ac:dyDescent="0.3">
      <c r="B26" s="250"/>
      <c r="C26" s="185"/>
      <c r="D26" s="185"/>
      <c r="E26" s="185"/>
      <c r="F26" s="185"/>
      <c r="G26" s="185"/>
      <c r="H26" s="185"/>
      <c r="I26" s="185"/>
      <c r="J26" s="185"/>
      <c r="K26" s="179"/>
      <c r="L26" s="179"/>
      <c r="M26" s="179"/>
      <c r="N26" s="179"/>
      <c r="O26" s="230"/>
      <c r="P26" s="179"/>
    </row>
    <row r="27" spans="2:16" ht="19.5" customHeight="1" x14ac:dyDescent="0.3">
      <c r="B27" s="250"/>
      <c r="C27" s="185"/>
      <c r="D27" s="185"/>
      <c r="E27" s="185"/>
      <c r="F27" s="185"/>
      <c r="G27" s="185"/>
      <c r="H27" s="185"/>
      <c r="I27" s="185"/>
      <c r="J27" s="185"/>
      <c r="K27" s="179"/>
      <c r="L27" s="179"/>
      <c r="M27" s="179"/>
      <c r="N27" s="179"/>
      <c r="O27" s="230"/>
      <c r="P27" s="179"/>
    </row>
    <row r="28" spans="2:16" ht="19.5" customHeight="1" x14ac:dyDescent="0.3">
      <c r="B28" s="250"/>
      <c r="C28" s="185"/>
      <c r="D28" s="185"/>
      <c r="E28" s="185"/>
      <c r="F28" s="185"/>
      <c r="G28" s="185"/>
      <c r="H28" s="185"/>
      <c r="I28" s="185"/>
      <c r="J28" s="185"/>
      <c r="K28" s="179"/>
      <c r="L28" s="179"/>
      <c r="M28" s="179"/>
      <c r="N28" s="179"/>
      <c r="O28" s="230"/>
      <c r="P28" s="179"/>
    </row>
    <row r="29" spans="2:16" ht="19.5" customHeight="1" x14ac:dyDescent="0.3">
      <c r="B29" s="250"/>
      <c r="C29" s="185"/>
      <c r="D29" s="185"/>
      <c r="E29" s="185"/>
      <c r="F29" s="185"/>
      <c r="G29" s="185"/>
      <c r="H29" s="185"/>
      <c r="I29" s="185"/>
      <c r="J29" s="185"/>
      <c r="K29" s="179"/>
      <c r="L29" s="179"/>
      <c r="M29" s="179"/>
      <c r="N29" s="179"/>
      <c r="O29" s="230"/>
      <c r="P29" s="179"/>
    </row>
    <row r="30" spans="2:16" ht="19.5" customHeight="1" x14ac:dyDescent="0.3">
      <c r="B30" s="251"/>
      <c r="C30" s="185"/>
      <c r="D30" s="185"/>
      <c r="E30" s="185"/>
      <c r="F30" s="185"/>
      <c r="G30" s="185"/>
      <c r="H30" s="185"/>
      <c r="I30" s="185"/>
      <c r="J30" s="185"/>
      <c r="K30" s="179"/>
      <c r="L30" s="179"/>
      <c r="M30" s="179"/>
      <c r="N30" s="179"/>
      <c r="O30" s="230"/>
      <c r="P30" s="179"/>
    </row>
    <row r="31" spans="2:16" ht="19.5" customHeight="1" x14ac:dyDescent="0.3">
      <c r="B31" s="251"/>
      <c r="C31" s="185"/>
      <c r="D31" s="185"/>
      <c r="E31" s="185"/>
      <c r="F31" s="185"/>
      <c r="G31" s="185"/>
      <c r="H31" s="185"/>
      <c r="I31" s="185"/>
      <c r="J31" s="185"/>
      <c r="K31" s="179"/>
      <c r="L31" s="179"/>
      <c r="M31" s="179"/>
      <c r="N31" s="179"/>
      <c r="O31" s="230"/>
      <c r="P31" s="179"/>
    </row>
    <row r="32" spans="2:16" ht="19.5" customHeight="1" x14ac:dyDescent="0.3">
      <c r="B32" s="251"/>
      <c r="C32" s="185"/>
      <c r="D32" s="185"/>
      <c r="E32" s="185"/>
      <c r="F32" s="185"/>
      <c r="G32" s="185"/>
      <c r="H32" s="185"/>
      <c r="I32" s="185"/>
      <c r="J32" s="185"/>
      <c r="K32" s="179"/>
      <c r="L32" s="179"/>
      <c r="M32" s="179"/>
      <c r="N32" s="179"/>
      <c r="O32" s="230"/>
      <c r="P32" s="179"/>
    </row>
    <row r="33" spans="2:16" ht="19.5" customHeight="1" x14ac:dyDescent="0.3">
      <c r="B33" s="251"/>
      <c r="C33" s="185"/>
      <c r="D33" s="185"/>
      <c r="E33" s="185"/>
      <c r="F33" s="185"/>
      <c r="G33" s="185"/>
      <c r="H33" s="185"/>
      <c r="I33" s="185"/>
      <c r="J33" s="185"/>
      <c r="K33" s="179"/>
      <c r="L33" s="179"/>
      <c r="M33" s="179"/>
      <c r="N33" s="179"/>
      <c r="O33" s="230"/>
      <c r="P33" s="179"/>
    </row>
    <row r="34" spans="2:16" ht="18.75" x14ac:dyDescent="0.3">
      <c r="B34" s="251"/>
      <c r="C34" s="185"/>
      <c r="D34" s="185"/>
      <c r="E34" s="185"/>
      <c r="F34" s="185"/>
      <c r="G34" s="185"/>
      <c r="H34" s="185"/>
      <c r="I34" s="185"/>
      <c r="J34" s="185"/>
      <c r="K34" s="179"/>
      <c r="L34" s="179"/>
      <c r="M34" s="179"/>
      <c r="N34" s="179"/>
      <c r="O34" s="230"/>
      <c r="P34" s="179"/>
    </row>
    <row r="35" spans="2:16" ht="44.45" customHeight="1" x14ac:dyDescent="0.3">
      <c r="B35" s="285" t="s">
        <v>64</v>
      </c>
      <c r="C35" s="286">
        <f>(C21-(C20*C23))/(C23-1)</f>
        <v>28.31506584037966</v>
      </c>
      <c r="D35" s="185"/>
      <c r="E35" s="185"/>
      <c r="F35" s="185"/>
      <c r="G35" s="185"/>
      <c r="H35" s="185"/>
      <c r="I35" s="185"/>
      <c r="J35" s="185"/>
      <c r="K35" s="179"/>
      <c r="L35" s="179"/>
      <c r="M35" s="179"/>
      <c r="N35" s="179"/>
      <c r="O35" s="230"/>
      <c r="P35" s="179"/>
    </row>
    <row r="36" spans="2:16" ht="19.5" customHeight="1" x14ac:dyDescent="3.7">
      <c r="B36" s="283"/>
      <c r="C36" s="284"/>
      <c r="D36" s="185"/>
      <c r="E36" s="185"/>
      <c r="F36" s="185"/>
      <c r="G36" s="185"/>
      <c r="H36" s="185"/>
      <c r="I36" s="185"/>
      <c r="J36" s="185"/>
      <c r="K36" s="179"/>
      <c r="L36" s="179"/>
      <c r="M36" s="179"/>
      <c r="N36" s="179"/>
      <c r="O36" s="230"/>
      <c r="P36" s="179"/>
    </row>
    <row r="37" spans="2:16" ht="19.5" customHeight="1" x14ac:dyDescent="0.3">
      <c r="B37" s="251"/>
      <c r="C37" s="185"/>
      <c r="D37" s="185"/>
      <c r="E37" s="185"/>
      <c r="F37" s="185"/>
      <c r="G37" s="185"/>
      <c r="H37" s="185"/>
      <c r="I37" s="185"/>
      <c r="J37" s="185"/>
      <c r="K37" s="179"/>
      <c r="L37" s="179"/>
      <c r="M37" s="179"/>
      <c r="N37" s="179"/>
      <c r="O37" s="230"/>
      <c r="P37" s="179"/>
    </row>
    <row r="38" spans="2:16" ht="19.5" customHeight="1" x14ac:dyDescent="0.3">
      <c r="B38" s="251"/>
      <c r="C38" s="185"/>
      <c r="D38" s="185"/>
      <c r="E38" s="185"/>
      <c r="F38" s="185"/>
      <c r="G38" s="185"/>
      <c r="H38" s="185"/>
      <c r="I38" s="185"/>
      <c r="J38" s="185"/>
      <c r="K38" s="179"/>
      <c r="L38" s="179"/>
      <c r="M38" s="179"/>
      <c r="N38" s="179"/>
      <c r="O38" s="230"/>
      <c r="P38" s="179"/>
    </row>
    <row r="39" spans="2:16" ht="19.5" customHeight="1" x14ac:dyDescent="0.3">
      <c r="B39" s="251"/>
      <c r="C39" s="185"/>
      <c r="D39" s="185"/>
      <c r="E39" s="185"/>
      <c r="F39" s="185"/>
      <c r="G39" s="185"/>
      <c r="H39" s="185"/>
      <c r="I39" s="185"/>
      <c r="J39" s="185"/>
      <c r="K39" s="179"/>
      <c r="L39" s="179"/>
      <c r="M39" s="179"/>
      <c r="N39" s="179"/>
      <c r="O39" s="230"/>
      <c r="P39" s="179"/>
    </row>
    <row r="40" spans="2:16" ht="19.5" customHeight="1" x14ac:dyDescent="0.3">
      <c r="B40" s="251"/>
      <c r="C40" s="185"/>
      <c r="D40" s="185"/>
      <c r="E40" s="185"/>
      <c r="F40" s="185"/>
      <c r="G40" s="185"/>
      <c r="H40" s="185"/>
      <c r="I40" s="185"/>
      <c r="J40" s="185"/>
      <c r="K40" s="179"/>
      <c r="L40" s="179"/>
      <c r="M40" s="179"/>
      <c r="N40" s="179"/>
      <c r="O40" s="230"/>
      <c r="P40" s="179"/>
    </row>
    <row r="41" spans="2:16" ht="19.5" customHeight="1" x14ac:dyDescent="0.3">
      <c r="B41" s="251"/>
      <c r="C41" s="185"/>
      <c r="D41" s="185"/>
      <c r="E41" s="185"/>
      <c r="F41" s="185"/>
      <c r="G41" s="185"/>
      <c r="H41" s="185"/>
      <c r="I41" s="185"/>
      <c r="J41" s="185"/>
      <c r="K41" s="179"/>
      <c r="L41" s="179"/>
      <c r="M41" s="179"/>
      <c r="N41" s="179"/>
      <c r="O41" s="230"/>
      <c r="P41" s="179"/>
    </row>
    <row r="42" spans="2:16" ht="19.5" customHeight="1" x14ac:dyDescent="0.3">
      <c r="B42" s="239"/>
      <c r="C42" s="184" t="s">
        <v>66</v>
      </c>
      <c r="D42" s="186">
        <f>(C35*C22)/((C35*C22)+C19)</f>
        <v>0.66593318709835458</v>
      </c>
      <c r="E42" s="224"/>
      <c r="F42" s="224"/>
      <c r="G42" s="224"/>
      <c r="H42" s="224"/>
      <c r="I42" s="224"/>
      <c r="J42" s="185"/>
      <c r="K42" s="179"/>
      <c r="L42" s="179"/>
      <c r="M42" s="179"/>
      <c r="N42" s="179"/>
      <c r="O42" s="230"/>
      <c r="P42" s="179"/>
    </row>
    <row r="43" spans="2:16" ht="19.5" customHeight="1" x14ac:dyDescent="0.3">
      <c r="B43" s="239"/>
      <c r="C43" s="183" t="s">
        <v>67</v>
      </c>
      <c r="D43" s="187">
        <f>ROUND(D42,2)</f>
        <v>0.67</v>
      </c>
      <c r="E43" s="224"/>
      <c r="F43" s="224" t="s">
        <v>19</v>
      </c>
      <c r="G43" s="224"/>
      <c r="H43" s="224"/>
      <c r="I43" s="224"/>
      <c r="J43" s="185"/>
      <c r="K43" s="179"/>
      <c r="L43" s="179"/>
      <c r="M43" s="179"/>
      <c r="N43" s="179"/>
      <c r="O43" s="230"/>
      <c r="P43" s="179"/>
    </row>
    <row r="44" spans="2:16" x14ac:dyDescent="0.25">
      <c r="B44" s="239"/>
      <c r="C44" s="179"/>
      <c r="D44" s="179"/>
      <c r="E44" s="179"/>
      <c r="F44" s="179"/>
      <c r="G44" s="179"/>
      <c r="H44" s="179"/>
      <c r="I44" s="179"/>
      <c r="J44" s="252"/>
      <c r="K44" s="179"/>
      <c r="L44" s="179"/>
      <c r="M44" s="179"/>
      <c r="N44" s="179"/>
      <c r="O44" s="230"/>
      <c r="P44" s="179"/>
    </row>
    <row r="45" spans="2:16" ht="15.75" thickBot="1" x14ac:dyDescent="0.3">
      <c r="B45" s="253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8"/>
      <c r="P45" s="179"/>
    </row>
    <row r="46" spans="2:16" ht="15.75" thickTop="1" x14ac:dyDescent="0.25">
      <c r="G46" s="48"/>
    </row>
    <row r="48" spans="2:16" x14ac:dyDescent="0.25">
      <c r="E48" s="49"/>
      <c r="F48" s="300"/>
      <c r="G48" s="302"/>
      <c r="H48" s="300"/>
      <c r="I48" s="300"/>
      <c r="J48" s="300"/>
      <c r="K48" s="300"/>
    </row>
    <row r="49" spans="5:11" x14ac:dyDescent="0.25">
      <c r="E49" s="49"/>
      <c r="F49" s="300"/>
      <c r="G49" s="302"/>
      <c r="H49" s="300"/>
      <c r="I49" s="300"/>
      <c r="J49" s="300"/>
      <c r="K49" s="300"/>
    </row>
    <row r="50" spans="5:11" x14ac:dyDescent="0.25">
      <c r="F50" s="300"/>
      <c r="G50" s="302"/>
      <c r="H50" s="300"/>
      <c r="I50" s="300"/>
      <c r="J50" s="300"/>
      <c r="K50" s="300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</sheetData>
  <mergeCells count="8">
    <mergeCell ref="K48:K50"/>
    <mergeCell ref="E19:F19"/>
    <mergeCell ref="E22:G22"/>
    <mergeCell ref="F48:F50"/>
    <mergeCell ref="G48:G50"/>
    <mergeCell ref="H48:H50"/>
    <mergeCell ref="I48:I50"/>
    <mergeCell ref="J48:J50"/>
  </mergeCells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11</vt:i4>
      </vt:variant>
    </vt:vector>
  </HeadingPairs>
  <TitlesOfParts>
    <vt:vector size="13" baseType="lpstr">
      <vt:lpstr>Výpočty</vt:lpstr>
      <vt:lpstr>Pmax</vt:lpstr>
      <vt:lpstr>A</vt:lpstr>
      <vt:lpstr>B</vt:lpstr>
      <vt:lpstr>D</vt:lpstr>
      <vt:lpstr>Da</vt:lpstr>
      <vt:lpstr>Db</vt:lpstr>
      <vt:lpstr>Dc</vt:lpstr>
      <vt:lpstr>Dd</vt:lpstr>
      <vt:lpstr>F</vt:lpstr>
      <vt:lpstr>P</vt:lpstr>
      <vt:lpstr>S</vt:lpstr>
      <vt:lpstr>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2023-11-12T15:10:51Z</dcterms:created>
  <dcterms:modified xsi:type="dcterms:W3CDTF">2023-11-15T08:46:57Z</dcterms:modified>
  <cp:contentStatus/>
</cp:coreProperties>
</file>